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15" windowWidth="15480" windowHeight="6060"/>
  </bookViews>
  <sheets>
    <sheet name="Section 3 List of Tables Charts" sheetId="35" r:id="rId1"/>
    <sheet name="Chart 3.1" sheetId="286" r:id="rId2"/>
    <sheet name="Chart 3.1 DATA" sheetId="285" r:id="rId3"/>
    <sheet name="Chart 3.2" sheetId="61" r:id="rId4"/>
    <sheet name="Chart 3.2 DATA" sheetId="62" r:id="rId5"/>
    <sheet name="Chart 3.3" sheetId="63" r:id="rId6"/>
    <sheet name="Chart 3.3 DATA" sheetId="64" r:id="rId7"/>
    <sheet name="Chart 3.4" sheetId="65" r:id="rId8"/>
    <sheet name="Chart 3.4 DATA" sheetId="66" r:id="rId9"/>
    <sheet name="Chart 3.5" sheetId="67" r:id="rId10"/>
    <sheet name="Chart 3.5 DATA" sheetId="68" r:id="rId11"/>
    <sheet name="Chart 3.6" sheetId="287" r:id="rId12"/>
    <sheet name="Chart 3.6. DATA" sheetId="288" r:id="rId13"/>
    <sheet name="Chart 3.7" sheetId="258" r:id="rId14"/>
    <sheet name="Chart 3.7 DATA" sheetId="259" r:id="rId15"/>
    <sheet name="Chart 3.8" sheetId="262" r:id="rId16"/>
    <sheet name="Chart 3.8 DATA" sheetId="263" r:id="rId17"/>
    <sheet name="Chart 3.9" sheetId="266" r:id="rId18"/>
    <sheet name="Chart 3.9 DATA" sheetId="267" r:id="rId19"/>
    <sheet name="Table 3.1" sheetId="213" r:id="rId20"/>
    <sheet name="Chart 3.10" sheetId="289" r:id="rId21"/>
    <sheet name="Chart 3.10 DATA" sheetId="290" r:id="rId22"/>
    <sheet name="Poisson sub 100" sheetId="89" state="hidden" r:id="rId23"/>
  </sheets>
  <externalReferences>
    <externalReference r:id="rId24"/>
    <externalReference r:id="rId25"/>
  </externalReferences>
  <definedNames>
    <definedName name="_xlnm._FilterDatabase" localSheetId="4" hidden="1">'Chart 3.2 DATA'!$A$2:$V$31</definedName>
    <definedName name="_xlnm._FilterDatabase" localSheetId="10" hidden="1">'Chart 3.5 DATA'!$A$1:$T$2</definedName>
    <definedName name="_xlnm._FilterDatabase" localSheetId="12" hidden="1">'Chart 3.6. DATA'!$A$1:$Z$2</definedName>
    <definedName name="_xlnm._FilterDatabase" localSheetId="14" hidden="1">'Chart 3.7 DATA'!$A$1:$Z$2</definedName>
    <definedName name="_xlnm._FilterDatabase" localSheetId="16" hidden="1">'Chart 3.8 DATA'!$A$1:$R$2</definedName>
    <definedName name="_xlnm._FilterDatabase" localSheetId="0" hidden="1">'Section 3 List of Tables Charts'!$A$5:$J$15</definedName>
    <definedName name="a">#REF!</definedName>
    <definedName name="Hospitals" localSheetId="1">'[1]Chart 1c DATA'!$V$35:$X$67</definedName>
    <definedName name="Hospitals">#REF!</definedName>
    <definedName name="Hospitals_">'[2]Chart 1c DATA'!$V$3:$X$35</definedName>
    <definedName name="ORGANISATION">#REF!</definedName>
    <definedName name="_xlnm.Print_Titles" localSheetId="19">'Table 3.1'!$3:$3</definedName>
  </definedNames>
  <calcPr calcId="125725"/>
</workbook>
</file>

<file path=xl/calcChain.xml><?xml version="1.0" encoding="utf-8"?>
<calcChain xmlns="http://schemas.openxmlformats.org/spreadsheetml/2006/main">
  <c r="H48" i="288"/>
  <c r="G48"/>
  <c r="F48"/>
  <c r="E48"/>
  <c r="D48"/>
  <c r="C48"/>
  <c r="H47"/>
  <c r="G47"/>
  <c r="F47"/>
  <c r="E47"/>
  <c r="D47"/>
  <c r="C47"/>
  <c r="H46"/>
  <c r="G46"/>
  <c r="F46"/>
  <c r="E46"/>
  <c r="D46"/>
  <c r="C46"/>
  <c r="H45"/>
  <c r="G45"/>
  <c r="F45"/>
  <c r="E45"/>
  <c r="D45"/>
  <c r="C45"/>
  <c r="H44"/>
  <c r="G44"/>
  <c r="F44"/>
  <c r="E44"/>
  <c r="D44"/>
  <c r="C44"/>
  <c r="H43"/>
  <c r="G43"/>
  <c r="F43"/>
  <c r="E43"/>
  <c r="D43"/>
  <c r="C43"/>
  <c r="H42"/>
  <c r="G42"/>
  <c r="F42"/>
  <c r="E42"/>
  <c r="D42"/>
  <c r="C42"/>
  <c r="H41"/>
  <c r="G41"/>
  <c r="F41"/>
  <c r="E41"/>
  <c r="D41"/>
  <c r="C41"/>
  <c r="H40"/>
  <c r="G40"/>
  <c r="F40"/>
  <c r="E40"/>
  <c r="D40"/>
  <c r="C40"/>
  <c r="H39"/>
  <c r="G39"/>
  <c r="F39"/>
  <c r="E39"/>
  <c r="D39"/>
  <c r="C39"/>
  <c r="H38"/>
  <c r="G38"/>
  <c r="F38"/>
  <c r="E38"/>
  <c r="D38"/>
  <c r="C38"/>
  <c r="H37"/>
  <c r="G37"/>
  <c r="F37"/>
  <c r="E37"/>
  <c r="D37"/>
  <c r="C37"/>
  <c r="H36"/>
  <c r="G36"/>
  <c r="F36"/>
  <c r="E36"/>
  <c r="D36"/>
  <c r="C36"/>
  <c r="H35"/>
  <c r="G35"/>
  <c r="F35"/>
  <c r="E35"/>
  <c r="D35"/>
  <c r="C35"/>
  <c r="H31"/>
  <c r="G31"/>
  <c r="K31" s="1"/>
  <c r="F31"/>
  <c r="E31"/>
  <c r="D31"/>
  <c r="C31"/>
  <c r="H30"/>
  <c r="G30"/>
  <c r="F30"/>
  <c r="E30"/>
  <c r="D30"/>
  <c r="C30"/>
  <c r="H29"/>
  <c r="G29"/>
  <c r="F29"/>
  <c r="E29"/>
  <c r="I29" s="1"/>
  <c r="D29"/>
  <c r="C29"/>
  <c r="H28"/>
  <c r="G28"/>
  <c r="F28"/>
  <c r="E28"/>
  <c r="D28"/>
  <c r="C28"/>
  <c r="H27"/>
  <c r="G27"/>
  <c r="K27" s="1"/>
  <c r="F27"/>
  <c r="E27"/>
  <c r="D27"/>
  <c r="C27"/>
  <c r="H26"/>
  <c r="G26"/>
  <c r="F26"/>
  <c r="E26"/>
  <c r="D26"/>
  <c r="C26"/>
  <c r="H25"/>
  <c r="G25"/>
  <c r="F25"/>
  <c r="E25"/>
  <c r="D25"/>
  <c r="C25"/>
  <c r="H24"/>
  <c r="G24"/>
  <c r="F24"/>
  <c r="E24"/>
  <c r="D24"/>
  <c r="C24"/>
  <c r="H23"/>
  <c r="G23"/>
  <c r="F23"/>
  <c r="J23" s="1"/>
  <c r="E23"/>
  <c r="D23"/>
  <c r="C23"/>
  <c r="H22"/>
  <c r="G22"/>
  <c r="F22"/>
  <c r="J22" s="1"/>
  <c r="E22"/>
  <c r="D22"/>
  <c r="C22"/>
  <c r="H21"/>
  <c r="G21"/>
  <c r="F21"/>
  <c r="J21" s="1"/>
  <c r="E21"/>
  <c r="D21"/>
  <c r="C21"/>
  <c r="H20"/>
  <c r="G20"/>
  <c r="F20"/>
  <c r="E20"/>
  <c r="D20"/>
  <c r="C20"/>
  <c r="H19"/>
  <c r="G19"/>
  <c r="F19"/>
  <c r="J19" s="1"/>
  <c r="E19"/>
  <c r="D19"/>
  <c r="C19"/>
  <c r="H18"/>
  <c r="G18"/>
  <c r="F18"/>
  <c r="J18" s="1"/>
  <c r="E18"/>
  <c r="D18"/>
  <c r="C18"/>
  <c r="H17"/>
  <c r="G17"/>
  <c r="F17"/>
  <c r="J17" s="1"/>
  <c r="E17"/>
  <c r="D17"/>
  <c r="C17"/>
  <c r="H16"/>
  <c r="G16"/>
  <c r="F16"/>
  <c r="J16" s="1"/>
  <c r="E16"/>
  <c r="D16"/>
  <c r="C16"/>
  <c r="H15"/>
  <c r="G15"/>
  <c r="F15"/>
  <c r="J15" s="1"/>
  <c r="E15"/>
  <c r="D15"/>
  <c r="C15"/>
  <c r="H14"/>
  <c r="G14"/>
  <c r="F14"/>
  <c r="J14" s="1"/>
  <c r="E14"/>
  <c r="D14"/>
  <c r="C14"/>
  <c r="H13"/>
  <c r="G13"/>
  <c r="F13"/>
  <c r="J13" s="1"/>
  <c r="E13"/>
  <c r="D13"/>
  <c r="C13"/>
  <c r="H12"/>
  <c r="G12"/>
  <c r="F12"/>
  <c r="J12" s="1"/>
  <c r="E12"/>
  <c r="D12"/>
  <c r="C12"/>
  <c r="H11"/>
  <c r="G11"/>
  <c r="F11"/>
  <c r="E11"/>
  <c r="D11"/>
  <c r="C11"/>
  <c r="H10"/>
  <c r="G10"/>
  <c r="F10"/>
  <c r="J10" s="1"/>
  <c r="E10"/>
  <c r="D10"/>
  <c r="C10"/>
  <c r="H9"/>
  <c r="G9"/>
  <c r="F9"/>
  <c r="J9" s="1"/>
  <c r="E9"/>
  <c r="D9"/>
  <c r="C9"/>
  <c r="H8"/>
  <c r="G8"/>
  <c r="F8"/>
  <c r="J8" s="1"/>
  <c r="E8"/>
  <c r="D8"/>
  <c r="C8"/>
  <c r="H7"/>
  <c r="G7"/>
  <c r="F7"/>
  <c r="E7"/>
  <c r="D7"/>
  <c r="C7"/>
  <c r="H6"/>
  <c r="G6"/>
  <c r="F6"/>
  <c r="E6"/>
  <c r="D6"/>
  <c r="C6"/>
  <c r="H5"/>
  <c r="G5"/>
  <c r="F5"/>
  <c r="E5"/>
  <c r="D5"/>
  <c r="C5"/>
  <c r="H4"/>
  <c r="G4"/>
  <c r="F4"/>
  <c r="J4" s="1"/>
  <c r="E4"/>
  <c r="D4"/>
  <c r="C4"/>
  <c r="Z3"/>
  <c r="Y3"/>
  <c r="X3"/>
  <c r="W3"/>
  <c r="V3"/>
  <c r="U3"/>
  <c r="T3"/>
  <c r="S3"/>
  <c r="R3"/>
  <c r="Q3"/>
  <c r="P3"/>
  <c r="O3"/>
  <c r="F3" l="1"/>
  <c r="L28"/>
  <c r="E3"/>
  <c r="K4"/>
  <c r="I5"/>
  <c r="I6"/>
  <c r="I7"/>
  <c r="K8"/>
  <c r="L9"/>
  <c r="I11"/>
  <c r="K12"/>
  <c r="L13"/>
  <c r="K15"/>
  <c r="K16"/>
  <c r="L17"/>
  <c r="L21"/>
  <c r="L23"/>
  <c r="K24"/>
  <c r="M28"/>
  <c r="J5"/>
  <c r="M14"/>
  <c r="M10"/>
  <c r="I24"/>
  <c r="L25"/>
  <c r="J28"/>
  <c r="J3"/>
  <c r="J20"/>
  <c r="J25"/>
  <c r="I26"/>
  <c r="I27"/>
  <c r="I30"/>
  <c r="M26"/>
  <c r="M30"/>
  <c r="C3"/>
  <c r="D3"/>
  <c r="I3" s="1"/>
  <c r="H3"/>
  <c r="I4"/>
  <c r="L5"/>
  <c r="M6"/>
  <c r="K7"/>
  <c r="I8"/>
  <c r="I9"/>
  <c r="I10"/>
  <c r="K11"/>
  <c r="I12"/>
  <c r="I13"/>
  <c r="I14"/>
  <c r="I15"/>
  <c r="I16"/>
  <c r="I17"/>
  <c r="I18"/>
  <c r="I19"/>
  <c r="K20"/>
  <c r="I21"/>
  <c r="I22"/>
  <c r="I23"/>
  <c r="I25"/>
  <c r="K28"/>
  <c r="J30"/>
  <c r="J31"/>
  <c r="J6"/>
  <c r="J7"/>
  <c r="J11"/>
  <c r="L29"/>
  <c r="I31"/>
  <c r="M18"/>
  <c r="K19"/>
  <c r="I20"/>
  <c r="M22"/>
  <c r="K23"/>
  <c r="J24"/>
  <c r="J26"/>
  <c r="J27"/>
  <c r="J29"/>
  <c r="G3"/>
  <c r="M3" s="1"/>
  <c r="M24"/>
  <c r="L27"/>
  <c r="K3"/>
  <c r="K5"/>
  <c r="L6"/>
  <c r="M7"/>
  <c r="K9"/>
  <c r="L10"/>
  <c r="M11"/>
  <c r="K13"/>
  <c r="L14"/>
  <c r="M15"/>
  <c r="K17"/>
  <c r="L18"/>
  <c r="M19"/>
  <c r="K21"/>
  <c r="L22"/>
  <c r="M23"/>
  <c r="K25"/>
  <c r="L26"/>
  <c r="M27"/>
  <c r="K29"/>
  <c r="L30"/>
  <c r="M31"/>
  <c r="M4"/>
  <c r="K6"/>
  <c r="L7"/>
  <c r="M8"/>
  <c r="K10"/>
  <c r="L11"/>
  <c r="M12"/>
  <c r="K14"/>
  <c r="L15"/>
  <c r="M16"/>
  <c r="K18"/>
  <c r="L19"/>
  <c r="M20"/>
  <c r="K22"/>
  <c r="K26"/>
  <c r="I28"/>
  <c r="K30"/>
  <c r="L31"/>
  <c r="L4"/>
  <c r="M5"/>
  <c r="L8"/>
  <c r="M9"/>
  <c r="L12"/>
  <c r="M13"/>
  <c r="L16"/>
  <c r="M17"/>
  <c r="L20"/>
  <c r="M21"/>
  <c r="L24"/>
  <c r="M25"/>
  <c r="M29"/>
  <c r="L3" l="1"/>
  <c r="I3" i="285"/>
  <c r="H3"/>
  <c r="G3"/>
  <c r="F3"/>
  <c r="E5" l="1"/>
  <c r="E9"/>
  <c r="E13"/>
  <c r="E17"/>
  <c r="D8"/>
  <c r="D12"/>
  <c r="D16"/>
  <c r="B16" s="1"/>
  <c r="D17"/>
  <c r="D5"/>
  <c r="D3"/>
  <c r="E6"/>
  <c r="E7"/>
  <c r="E8"/>
  <c r="E10"/>
  <c r="E11"/>
  <c r="E12"/>
  <c r="E14"/>
  <c r="E15"/>
  <c r="E16"/>
  <c r="D6"/>
  <c r="D7"/>
  <c r="D9"/>
  <c r="D10"/>
  <c r="D11"/>
  <c r="D13"/>
  <c r="D14"/>
  <c r="D15"/>
  <c r="E3"/>
  <c r="D4"/>
  <c r="B4" s="1"/>
  <c r="E4"/>
  <c r="C4" l="1"/>
  <c r="B10"/>
  <c r="B15"/>
  <c r="B5"/>
  <c r="C17"/>
  <c r="C15"/>
  <c r="B17"/>
  <c r="C6"/>
  <c r="B13"/>
  <c r="C16"/>
  <c r="C11"/>
  <c r="B7"/>
  <c r="C10"/>
  <c r="C9"/>
  <c r="B8"/>
  <c r="B14"/>
  <c r="C13"/>
  <c r="C12"/>
  <c r="C7"/>
  <c r="B9"/>
  <c r="B12"/>
  <c r="C5"/>
  <c r="B6"/>
  <c r="C14"/>
  <c r="C8"/>
  <c r="B11"/>
  <c r="H30" i="267" l="1"/>
  <c r="G30"/>
  <c r="F30"/>
  <c r="E30"/>
  <c r="D30"/>
  <c r="C30"/>
  <c r="H50" l="1"/>
  <c r="G50"/>
  <c r="F50"/>
  <c r="E50"/>
  <c r="D50"/>
  <c r="C50"/>
  <c r="H49"/>
  <c r="G49"/>
  <c r="F49"/>
  <c r="E49"/>
  <c r="D49"/>
  <c r="C49"/>
  <c r="H48"/>
  <c r="G48"/>
  <c r="F48"/>
  <c r="E48"/>
  <c r="D48"/>
  <c r="C48"/>
  <c r="H47"/>
  <c r="G47"/>
  <c r="F47"/>
  <c r="E47"/>
  <c r="D47"/>
  <c r="C47"/>
  <c r="H46"/>
  <c r="G46"/>
  <c r="F46"/>
  <c r="E46"/>
  <c r="D46"/>
  <c r="C46"/>
  <c r="H45"/>
  <c r="G45"/>
  <c r="F45"/>
  <c r="E45"/>
  <c r="D45"/>
  <c r="C45"/>
  <c r="H44"/>
  <c r="G44"/>
  <c r="F44"/>
  <c r="E44"/>
  <c r="D44"/>
  <c r="C44"/>
  <c r="H43"/>
  <c r="G43"/>
  <c r="F43"/>
  <c r="E43"/>
  <c r="D43"/>
  <c r="C43"/>
  <c r="H42"/>
  <c r="G42"/>
  <c r="F42"/>
  <c r="E42"/>
  <c r="D42"/>
  <c r="C42"/>
  <c r="H41"/>
  <c r="G41"/>
  <c r="F41"/>
  <c r="E41"/>
  <c r="D41"/>
  <c r="C41"/>
  <c r="H40"/>
  <c r="G40"/>
  <c r="F40"/>
  <c r="E40"/>
  <c r="D40"/>
  <c r="C40"/>
  <c r="H39"/>
  <c r="G39"/>
  <c r="F39"/>
  <c r="E39"/>
  <c r="D39"/>
  <c r="C39"/>
  <c r="H38"/>
  <c r="G38"/>
  <c r="F38"/>
  <c r="E38"/>
  <c r="D38"/>
  <c r="C38"/>
  <c r="H37"/>
  <c r="G37"/>
  <c r="F37"/>
  <c r="E37"/>
  <c r="D37"/>
  <c r="C37"/>
  <c r="G35"/>
  <c r="E35"/>
  <c r="C35"/>
  <c r="H32"/>
  <c r="G32"/>
  <c r="F32"/>
  <c r="E32"/>
  <c r="D32"/>
  <c r="C32"/>
  <c r="H31"/>
  <c r="G31"/>
  <c r="F31"/>
  <c r="E31"/>
  <c r="D31"/>
  <c r="C31"/>
  <c r="H29"/>
  <c r="G29"/>
  <c r="F29"/>
  <c r="E29"/>
  <c r="D29"/>
  <c r="C29"/>
  <c r="H28"/>
  <c r="G28"/>
  <c r="F28"/>
  <c r="E28"/>
  <c r="D28"/>
  <c r="C28"/>
  <c r="H27"/>
  <c r="G27"/>
  <c r="F27"/>
  <c r="E27"/>
  <c r="D27"/>
  <c r="C27"/>
  <c r="H26"/>
  <c r="G26"/>
  <c r="F26"/>
  <c r="E26"/>
  <c r="D26"/>
  <c r="C26"/>
  <c r="H25"/>
  <c r="G25"/>
  <c r="F25"/>
  <c r="E25"/>
  <c r="D25"/>
  <c r="C25"/>
  <c r="H24"/>
  <c r="G24"/>
  <c r="F24"/>
  <c r="E24"/>
  <c r="D24"/>
  <c r="C24"/>
  <c r="H23"/>
  <c r="G23"/>
  <c r="F23"/>
  <c r="E23"/>
  <c r="D23"/>
  <c r="C23"/>
  <c r="H22"/>
  <c r="G22"/>
  <c r="F22"/>
  <c r="E22"/>
  <c r="D22"/>
  <c r="C22"/>
  <c r="H21"/>
  <c r="G21"/>
  <c r="F21"/>
  <c r="E21"/>
  <c r="D21"/>
  <c r="C21"/>
  <c r="H20"/>
  <c r="G20"/>
  <c r="F20"/>
  <c r="E20"/>
  <c r="D20"/>
  <c r="C20"/>
  <c r="H19"/>
  <c r="G19"/>
  <c r="F19"/>
  <c r="E19"/>
  <c r="D19"/>
  <c r="C19"/>
  <c r="H18"/>
  <c r="G18"/>
  <c r="F18"/>
  <c r="E18"/>
  <c r="D18"/>
  <c r="C18"/>
  <c r="H17"/>
  <c r="G17"/>
  <c r="F17"/>
  <c r="E17"/>
  <c r="D17"/>
  <c r="C17"/>
  <c r="H16"/>
  <c r="G16"/>
  <c r="F16"/>
  <c r="E16"/>
  <c r="D16"/>
  <c r="C16"/>
  <c r="H15"/>
  <c r="G15"/>
  <c r="F15"/>
  <c r="E15"/>
  <c r="D15"/>
  <c r="C15"/>
  <c r="H14"/>
  <c r="G14"/>
  <c r="F14"/>
  <c r="E14"/>
  <c r="D14"/>
  <c r="C14"/>
  <c r="H13"/>
  <c r="G13"/>
  <c r="F13"/>
  <c r="E13"/>
  <c r="D13"/>
  <c r="C13"/>
  <c r="H12"/>
  <c r="G12"/>
  <c r="F12"/>
  <c r="E12"/>
  <c r="D12"/>
  <c r="C12"/>
  <c r="H11"/>
  <c r="G11"/>
  <c r="F11"/>
  <c r="E11"/>
  <c r="D11"/>
  <c r="C11"/>
  <c r="H10"/>
  <c r="G10"/>
  <c r="F10"/>
  <c r="E10"/>
  <c r="D10"/>
  <c r="C10"/>
  <c r="H9"/>
  <c r="G9"/>
  <c r="F9"/>
  <c r="E9"/>
  <c r="D9"/>
  <c r="C9"/>
  <c r="H8"/>
  <c r="G8"/>
  <c r="F8"/>
  <c r="E8"/>
  <c r="D8"/>
  <c r="C8"/>
  <c r="H7"/>
  <c r="G7"/>
  <c r="F7"/>
  <c r="E7"/>
  <c r="D7"/>
  <c r="C7"/>
  <c r="H6"/>
  <c r="G6"/>
  <c r="F6"/>
  <c r="E6"/>
  <c r="D6"/>
  <c r="C6"/>
  <c r="H5"/>
  <c r="G5"/>
  <c r="F5"/>
  <c r="E5"/>
  <c r="D5"/>
  <c r="C5"/>
  <c r="H4"/>
  <c r="G4"/>
  <c r="F4"/>
  <c r="E4"/>
  <c r="D4"/>
  <c r="C4"/>
  <c r="R3"/>
  <c r="G3" s="1"/>
  <c r="Q3"/>
  <c r="P3"/>
  <c r="E3" s="1"/>
  <c r="O3"/>
  <c r="N3"/>
  <c r="C3" s="1"/>
  <c r="M3"/>
  <c r="H49" i="263"/>
  <c r="G49"/>
  <c r="F49"/>
  <c r="E49"/>
  <c r="D49"/>
  <c r="C49"/>
  <c r="H48"/>
  <c r="G48"/>
  <c r="F48"/>
  <c r="E48"/>
  <c r="D48"/>
  <c r="C48"/>
  <c r="H47"/>
  <c r="G47"/>
  <c r="F47"/>
  <c r="E47"/>
  <c r="D47"/>
  <c r="C47"/>
  <c r="H46"/>
  <c r="G46"/>
  <c r="F46"/>
  <c r="E46"/>
  <c r="D46"/>
  <c r="C46"/>
  <c r="H45"/>
  <c r="G45"/>
  <c r="F45"/>
  <c r="E45"/>
  <c r="D45"/>
  <c r="C45"/>
  <c r="H44"/>
  <c r="G44"/>
  <c r="F44"/>
  <c r="E44"/>
  <c r="D44"/>
  <c r="C44"/>
  <c r="H43"/>
  <c r="G43"/>
  <c r="F43"/>
  <c r="E43"/>
  <c r="D43"/>
  <c r="C43"/>
  <c r="H42"/>
  <c r="G42"/>
  <c r="F42"/>
  <c r="E42"/>
  <c r="D42"/>
  <c r="C42"/>
  <c r="H41"/>
  <c r="G41"/>
  <c r="F41"/>
  <c r="E41"/>
  <c r="D41"/>
  <c r="C41"/>
  <c r="H40"/>
  <c r="G40"/>
  <c r="F40"/>
  <c r="E40"/>
  <c r="D40"/>
  <c r="C40"/>
  <c r="H39"/>
  <c r="G39"/>
  <c r="F39"/>
  <c r="E39"/>
  <c r="D39"/>
  <c r="C39"/>
  <c r="H38"/>
  <c r="G38"/>
  <c r="F38"/>
  <c r="E38"/>
  <c r="D38"/>
  <c r="C38"/>
  <c r="H37"/>
  <c r="G37"/>
  <c r="F37"/>
  <c r="E37"/>
  <c r="D37"/>
  <c r="C37"/>
  <c r="H36"/>
  <c r="G36"/>
  <c r="F36"/>
  <c r="E36"/>
  <c r="D36"/>
  <c r="C36"/>
  <c r="G34"/>
  <c r="E34"/>
  <c r="C34"/>
  <c r="H31"/>
  <c r="G31"/>
  <c r="F31"/>
  <c r="E31"/>
  <c r="D31"/>
  <c r="C31"/>
  <c r="H30"/>
  <c r="G30"/>
  <c r="F30"/>
  <c r="E30"/>
  <c r="D30"/>
  <c r="C30"/>
  <c r="H29"/>
  <c r="G29"/>
  <c r="F29"/>
  <c r="E29"/>
  <c r="D29"/>
  <c r="C29"/>
  <c r="H28"/>
  <c r="G28"/>
  <c r="F28"/>
  <c r="E28"/>
  <c r="D28"/>
  <c r="C28"/>
  <c r="H27"/>
  <c r="G27"/>
  <c r="F27"/>
  <c r="E27"/>
  <c r="D27"/>
  <c r="C27"/>
  <c r="H26"/>
  <c r="G26"/>
  <c r="F26"/>
  <c r="E26"/>
  <c r="D26"/>
  <c r="C26"/>
  <c r="H25"/>
  <c r="G25"/>
  <c r="F25"/>
  <c r="E25"/>
  <c r="D25"/>
  <c r="C25"/>
  <c r="H24"/>
  <c r="G24"/>
  <c r="F24"/>
  <c r="E24"/>
  <c r="D24"/>
  <c r="C24"/>
  <c r="H23"/>
  <c r="G23"/>
  <c r="F23"/>
  <c r="E23"/>
  <c r="D23"/>
  <c r="C23"/>
  <c r="H22"/>
  <c r="G22"/>
  <c r="F22"/>
  <c r="E22"/>
  <c r="D22"/>
  <c r="C22"/>
  <c r="H21"/>
  <c r="G21"/>
  <c r="F21"/>
  <c r="E21"/>
  <c r="D21"/>
  <c r="C21"/>
  <c r="H20"/>
  <c r="G20"/>
  <c r="F20"/>
  <c r="E20"/>
  <c r="D20"/>
  <c r="C20"/>
  <c r="H19"/>
  <c r="G19"/>
  <c r="F19"/>
  <c r="E19"/>
  <c r="D19"/>
  <c r="C19"/>
  <c r="H18"/>
  <c r="G18"/>
  <c r="F18"/>
  <c r="E18"/>
  <c r="D18"/>
  <c r="C18"/>
  <c r="H17"/>
  <c r="G17"/>
  <c r="F17"/>
  <c r="E17"/>
  <c r="D17"/>
  <c r="C17"/>
  <c r="H16"/>
  <c r="G16"/>
  <c r="F16"/>
  <c r="E16"/>
  <c r="D16"/>
  <c r="C16"/>
  <c r="H15"/>
  <c r="G15"/>
  <c r="F15"/>
  <c r="E15"/>
  <c r="D15"/>
  <c r="C15"/>
  <c r="H14"/>
  <c r="G14"/>
  <c r="F14"/>
  <c r="E14"/>
  <c r="D14"/>
  <c r="C14"/>
  <c r="H13"/>
  <c r="G13"/>
  <c r="F13"/>
  <c r="E13"/>
  <c r="D13"/>
  <c r="C13"/>
  <c r="H12"/>
  <c r="G12"/>
  <c r="F12"/>
  <c r="E12"/>
  <c r="D12"/>
  <c r="C12"/>
  <c r="H11"/>
  <c r="G11"/>
  <c r="F11"/>
  <c r="E11"/>
  <c r="D11"/>
  <c r="C11"/>
  <c r="H10"/>
  <c r="G10"/>
  <c r="F10"/>
  <c r="E10"/>
  <c r="D10"/>
  <c r="C10"/>
  <c r="H9"/>
  <c r="G9"/>
  <c r="F9"/>
  <c r="E9"/>
  <c r="D9"/>
  <c r="C9"/>
  <c r="H8"/>
  <c r="G8"/>
  <c r="F8"/>
  <c r="E8"/>
  <c r="D8"/>
  <c r="C8"/>
  <c r="H7"/>
  <c r="G7"/>
  <c r="F7"/>
  <c r="E7"/>
  <c r="D7"/>
  <c r="C7"/>
  <c r="H6"/>
  <c r="G6"/>
  <c r="F6"/>
  <c r="E6"/>
  <c r="D6"/>
  <c r="C6"/>
  <c r="H5"/>
  <c r="G5"/>
  <c r="F5"/>
  <c r="E5"/>
  <c r="D5"/>
  <c r="C5"/>
  <c r="H4"/>
  <c r="G4"/>
  <c r="F4"/>
  <c r="E4"/>
  <c r="D4"/>
  <c r="C4"/>
  <c r="R3"/>
  <c r="Q3"/>
  <c r="P3"/>
  <c r="O3"/>
  <c r="N3"/>
  <c r="M3"/>
  <c r="H30" i="259"/>
  <c r="G30"/>
  <c r="F30"/>
  <c r="E30"/>
  <c r="D30"/>
  <c r="C30"/>
  <c r="H49"/>
  <c r="G49"/>
  <c r="F49"/>
  <c r="E49"/>
  <c r="D49"/>
  <c r="C49"/>
  <c r="H48"/>
  <c r="G48"/>
  <c r="F48"/>
  <c r="E48"/>
  <c r="D48"/>
  <c r="C48"/>
  <c r="H47"/>
  <c r="G47"/>
  <c r="F47"/>
  <c r="E47"/>
  <c r="D47"/>
  <c r="C47"/>
  <c r="H46"/>
  <c r="G46"/>
  <c r="F46"/>
  <c r="E46"/>
  <c r="D46"/>
  <c r="C46"/>
  <c r="H45"/>
  <c r="G45"/>
  <c r="F45"/>
  <c r="E45"/>
  <c r="D45"/>
  <c r="C45"/>
  <c r="H44"/>
  <c r="G44"/>
  <c r="F44"/>
  <c r="E44"/>
  <c r="D44"/>
  <c r="C44"/>
  <c r="H43"/>
  <c r="G43"/>
  <c r="F43"/>
  <c r="E43"/>
  <c r="D43"/>
  <c r="C43"/>
  <c r="H42"/>
  <c r="G42"/>
  <c r="F42"/>
  <c r="E42"/>
  <c r="D42"/>
  <c r="C42"/>
  <c r="H41"/>
  <c r="G41"/>
  <c r="F41"/>
  <c r="E41"/>
  <c r="D41"/>
  <c r="C41"/>
  <c r="H40"/>
  <c r="G40"/>
  <c r="F40"/>
  <c r="E40"/>
  <c r="D40"/>
  <c r="C40"/>
  <c r="H39"/>
  <c r="G39"/>
  <c r="F39"/>
  <c r="E39"/>
  <c r="D39"/>
  <c r="C39"/>
  <c r="H38"/>
  <c r="G38"/>
  <c r="F38"/>
  <c r="E38"/>
  <c r="D38"/>
  <c r="C38"/>
  <c r="H37"/>
  <c r="G37"/>
  <c r="F37"/>
  <c r="E37"/>
  <c r="D37"/>
  <c r="C37"/>
  <c r="H36"/>
  <c r="G36"/>
  <c r="F36"/>
  <c r="E36"/>
  <c r="D36"/>
  <c r="C36"/>
  <c r="H32"/>
  <c r="G32"/>
  <c r="F32"/>
  <c r="E32"/>
  <c r="D32"/>
  <c r="C32"/>
  <c r="H31"/>
  <c r="G31"/>
  <c r="F31"/>
  <c r="E31"/>
  <c r="D31"/>
  <c r="C31"/>
  <c r="H29"/>
  <c r="G29"/>
  <c r="F29"/>
  <c r="E29"/>
  <c r="D29"/>
  <c r="C29"/>
  <c r="H28"/>
  <c r="G28"/>
  <c r="F28"/>
  <c r="E28"/>
  <c r="D28"/>
  <c r="C28"/>
  <c r="H27"/>
  <c r="G27"/>
  <c r="F27"/>
  <c r="E27"/>
  <c r="D27"/>
  <c r="C27"/>
  <c r="H26"/>
  <c r="G26"/>
  <c r="F26"/>
  <c r="E26"/>
  <c r="D26"/>
  <c r="C26"/>
  <c r="H25"/>
  <c r="G25"/>
  <c r="F25"/>
  <c r="E25"/>
  <c r="D25"/>
  <c r="C25"/>
  <c r="H24"/>
  <c r="G24"/>
  <c r="F24"/>
  <c r="E24"/>
  <c r="D24"/>
  <c r="C24"/>
  <c r="H23"/>
  <c r="G23"/>
  <c r="F23"/>
  <c r="J23" s="1"/>
  <c r="E23"/>
  <c r="D23"/>
  <c r="C23"/>
  <c r="H22"/>
  <c r="G22"/>
  <c r="F22"/>
  <c r="J22" s="1"/>
  <c r="E22"/>
  <c r="D22"/>
  <c r="C22"/>
  <c r="H21"/>
  <c r="G21"/>
  <c r="F21"/>
  <c r="J21" s="1"/>
  <c r="E21"/>
  <c r="D21"/>
  <c r="C21"/>
  <c r="H20"/>
  <c r="G20"/>
  <c r="F20"/>
  <c r="J20" s="1"/>
  <c r="E20"/>
  <c r="D20"/>
  <c r="C20"/>
  <c r="H19"/>
  <c r="G19"/>
  <c r="F19"/>
  <c r="E19"/>
  <c r="D19"/>
  <c r="C19"/>
  <c r="H18"/>
  <c r="G18"/>
  <c r="F18"/>
  <c r="E18"/>
  <c r="D18"/>
  <c r="C18"/>
  <c r="H17"/>
  <c r="G17"/>
  <c r="F17"/>
  <c r="E17"/>
  <c r="D17"/>
  <c r="C17"/>
  <c r="H16"/>
  <c r="G16"/>
  <c r="F16"/>
  <c r="E16"/>
  <c r="D16"/>
  <c r="C16"/>
  <c r="H15"/>
  <c r="G15"/>
  <c r="F15"/>
  <c r="J15" s="1"/>
  <c r="E15"/>
  <c r="D15"/>
  <c r="C15"/>
  <c r="H14"/>
  <c r="G14"/>
  <c r="F14"/>
  <c r="J14" s="1"/>
  <c r="E14"/>
  <c r="D14"/>
  <c r="C14"/>
  <c r="H13"/>
  <c r="G13"/>
  <c r="F13"/>
  <c r="J13" s="1"/>
  <c r="E13"/>
  <c r="D13"/>
  <c r="M13" s="1"/>
  <c r="C13"/>
  <c r="H12"/>
  <c r="G12"/>
  <c r="F12"/>
  <c r="E12"/>
  <c r="D12"/>
  <c r="C12"/>
  <c r="H11"/>
  <c r="G11"/>
  <c r="F11"/>
  <c r="J11" s="1"/>
  <c r="E11"/>
  <c r="D11"/>
  <c r="C11"/>
  <c r="H10"/>
  <c r="G10"/>
  <c r="F10"/>
  <c r="J10" s="1"/>
  <c r="E10"/>
  <c r="D10"/>
  <c r="C10"/>
  <c r="H9"/>
  <c r="G9"/>
  <c r="F9"/>
  <c r="J9" s="1"/>
  <c r="E9"/>
  <c r="D9"/>
  <c r="M9" s="1"/>
  <c r="C9"/>
  <c r="H8"/>
  <c r="G8"/>
  <c r="F8"/>
  <c r="J8" s="1"/>
  <c r="E8"/>
  <c r="D8"/>
  <c r="C8"/>
  <c r="H7"/>
  <c r="G7"/>
  <c r="F7"/>
  <c r="E7"/>
  <c r="D7"/>
  <c r="C7"/>
  <c r="H6"/>
  <c r="G6"/>
  <c r="F6"/>
  <c r="J6" s="1"/>
  <c r="E6"/>
  <c r="D6"/>
  <c r="C6"/>
  <c r="H5"/>
  <c r="G5"/>
  <c r="F5"/>
  <c r="E5"/>
  <c r="D5"/>
  <c r="M5" s="1"/>
  <c r="C5"/>
  <c r="H4"/>
  <c r="G4"/>
  <c r="F4"/>
  <c r="J4" s="1"/>
  <c r="E4"/>
  <c r="D4"/>
  <c r="C4"/>
  <c r="Z3"/>
  <c r="Y3"/>
  <c r="X3"/>
  <c r="W3"/>
  <c r="V3"/>
  <c r="U3"/>
  <c r="T3"/>
  <c r="S3"/>
  <c r="R3"/>
  <c r="Q3"/>
  <c r="P3"/>
  <c r="O3"/>
  <c r="C3"/>
  <c r="I27" i="263" l="1"/>
  <c r="I31"/>
  <c r="K7" i="259"/>
  <c r="L9"/>
  <c r="I12"/>
  <c r="K17"/>
  <c r="K19"/>
  <c r="K27"/>
  <c r="K32"/>
  <c r="I26" i="263"/>
  <c r="I30"/>
  <c r="K18" i="259"/>
  <c r="M22"/>
  <c r="K28"/>
  <c r="K30"/>
  <c r="F3" i="267"/>
  <c r="D3"/>
  <c r="H3"/>
  <c r="J25" i="263"/>
  <c r="J29"/>
  <c r="C3"/>
  <c r="G3"/>
  <c r="J9"/>
  <c r="J10"/>
  <c r="J11"/>
  <c r="J12"/>
  <c r="J13"/>
  <c r="J14"/>
  <c r="J15"/>
  <c r="J16"/>
  <c r="J17"/>
  <c r="J18"/>
  <c r="J19"/>
  <c r="J20"/>
  <c r="J21"/>
  <c r="J22"/>
  <c r="J23"/>
  <c r="J24"/>
  <c r="J28"/>
  <c r="F3"/>
  <c r="J4"/>
  <c r="J5"/>
  <c r="J6"/>
  <c r="J7"/>
  <c r="J8"/>
  <c r="I9"/>
  <c r="I10"/>
  <c r="I11"/>
  <c r="I12"/>
  <c r="I13"/>
  <c r="I14"/>
  <c r="I15"/>
  <c r="I16"/>
  <c r="I17"/>
  <c r="I18"/>
  <c r="I19"/>
  <c r="I20"/>
  <c r="I21"/>
  <c r="I22"/>
  <c r="I23"/>
  <c r="I24"/>
  <c r="J26"/>
  <c r="I28"/>
  <c r="J30"/>
  <c r="H3"/>
  <c r="I25"/>
  <c r="J27"/>
  <c r="I29"/>
  <c r="J31"/>
  <c r="I4"/>
  <c r="I5"/>
  <c r="I6"/>
  <c r="I7"/>
  <c r="I8"/>
  <c r="E3"/>
  <c r="D3"/>
  <c r="M10" i="259"/>
  <c r="F3"/>
  <c r="K25"/>
  <c r="J5"/>
  <c r="J24"/>
  <c r="H3"/>
  <c r="I27"/>
  <c r="I28"/>
  <c r="I31"/>
  <c r="I32"/>
  <c r="I30"/>
  <c r="M6"/>
  <c r="I7"/>
  <c r="M14"/>
  <c r="J16"/>
  <c r="I17"/>
  <c r="I18"/>
  <c r="I19"/>
  <c r="M21"/>
  <c r="M24"/>
  <c r="J26"/>
  <c r="J29"/>
  <c r="J30"/>
  <c r="L25"/>
  <c r="M29"/>
  <c r="M31"/>
  <c r="D3"/>
  <c r="M30"/>
  <c r="L30"/>
  <c r="G3"/>
  <c r="K3" s="1"/>
  <c r="E3"/>
  <c r="L4"/>
  <c r="K5"/>
  <c r="I6"/>
  <c r="J7"/>
  <c r="I8"/>
  <c r="I9"/>
  <c r="K10"/>
  <c r="I11"/>
  <c r="K13"/>
  <c r="I14"/>
  <c r="K15"/>
  <c r="I16"/>
  <c r="M17"/>
  <c r="J18"/>
  <c r="K20"/>
  <c r="K21"/>
  <c r="I22"/>
  <c r="K23"/>
  <c r="K24"/>
  <c r="J25"/>
  <c r="M26"/>
  <c r="J27"/>
  <c r="J28"/>
  <c r="L29"/>
  <c r="J31"/>
  <c r="J32"/>
  <c r="L12"/>
  <c r="M18"/>
  <c r="M25"/>
  <c r="L28"/>
  <c r="I4"/>
  <c r="I5"/>
  <c r="L5"/>
  <c r="K6"/>
  <c r="K8"/>
  <c r="K9"/>
  <c r="I10"/>
  <c r="K11"/>
  <c r="J12"/>
  <c r="I13"/>
  <c r="L13"/>
  <c r="K14"/>
  <c r="I15"/>
  <c r="L15"/>
  <c r="K16"/>
  <c r="J17"/>
  <c r="J19"/>
  <c r="I20"/>
  <c r="I21"/>
  <c r="L21"/>
  <c r="K22"/>
  <c r="I23"/>
  <c r="I24"/>
  <c r="L24"/>
  <c r="I26"/>
  <c r="M28"/>
  <c r="K29"/>
  <c r="L17"/>
  <c r="K4"/>
  <c r="K12"/>
  <c r="L6"/>
  <c r="M7"/>
  <c r="L10"/>
  <c r="M11"/>
  <c r="L14"/>
  <c r="M15"/>
  <c r="L18"/>
  <c r="M19"/>
  <c r="L22"/>
  <c r="M23"/>
  <c r="L26"/>
  <c r="M27"/>
  <c r="L31"/>
  <c r="M32"/>
  <c r="M4"/>
  <c r="L7"/>
  <c r="M8"/>
  <c r="L11"/>
  <c r="M12"/>
  <c r="M16"/>
  <c r="L19"/>
  <c r="M20"/>
  <c r="L23"/>
  <c r="K26"/>
  <c r="L27"/>
  <c r="K31"/>
  <c r="L32"/>
  <c r="L8"/>
  <c r="L16"/>
  <c r="L20"/>
  <c r="I25"/>
  <c r="I29"/>
  <c r="I3" i="263" l="1"/>
  <c r="J3"/>
  <c r="I3" i="259"/>
  <c r="M3"/>
  <c r="L3"/>
  <c r="J3"/>
  <c r="N22" i="64" l="1"/>
  <c r="I22"/>
  <c r="B22"/>
  <c r="D27" i="66" l="1"/>
  <c r="D31"/>
  <c r="D13"/>
  <c r="D30"/>
  <c r="D17"/>
  <c r="D28"/>
  <c r="D29"/>
  <c r="D25"/>
  <c r="D15"/>
  <c r="D12"/>
  <c r="D26"/>
  <c r="D19"/>
  <c r="D23"/>
  <c r="D16"/>
  <c r="D22"/>
  <c r="D24"/>
  <c r="D20"/>
  <c r="D18"/>
  <c r="D8"/>
  <c r="D21"/>
  <c r="D14"/>
  <c r="D9"/>
  <c r="D10"/>
  <c r="D6"/>
  <c r="D7"/>
  <c r="D4"/>
  <c r="D11"/>
  <c r="D5"/>
  <c r="D3"/>
  <c r="D18" i="64"/>
  <c r="D31"/>
  <c r="D24"/>
  <c r="D26"/>
  <c r="D14"/>
  <c r="D16"/>
  <c r="D13"/>
  <c r="D25"/>
  <c r="D19"/>
  <c r="D20"/>
  <c r="D8"/>
  <c r="D23"/>
  <c r="D17"/>
  <c r="D11"/>
  <c r="D15"/>
  <c r="D7"/>
  <c r="D12"/>
  <c r="D10"/>
  <c r="D21"/>
  <c r="D9"/>
  <c r="D30"/>
  <c r="D27"/>
  <c r="D5"/>
  <c r="D29"/>
  <c r="D6"/>
  <c r="D28"/>
  <c r="D4"/>
  <c r="D22"/>
  <c r="D3"/>
  <c r="H33" i="213" l="1"/>
  <c r="G33"/>
  <c r="F33"/>
  <c r="E33"/>
  <c r="D33"/>
  <c r="C33"/>
  <c r="T3" i="68" l="1"/>
  <c r="Q3"/>
  <c r="S3"/>
  <c r="S3" i="66"/>
  <c r="Q3"/>
  <c r="R3" i="68" l="1"/>
  <c r="R3" i="66"/>
  <c r="T3" i="64"/>
  <c r="T3" i="66"/>
  <c r="T3" i="62"/>
  <c r="S3"/>
  <c r="R3" i="64"/>
  <c r="S3"/>
  <c r="Q3"/>
  <c r="R3" i="62"/>
  <c r="Q3"/>
  <c r="L22" i="64" l="1"/>
  <c r="M22"/>
  <c r="D4" i="68" l="1"/>
  <c r="D17"/>
  <c r="D11"/>
  <c r="D28"/>
  <c r="D7"/>
  <c r="D15"/>
  <c r="D5"/>
  <c r="D21"/>
  <c r="D18"/>
  <c r="D14"/>
  <c r="D9"/>
  <c r="D8"/>
  <c r="D29"/>
  <c r="D20"/>
  <c r="D10"/>
  <c r="D22"/>
  <c r="D12"/>
  <c r="D24"/>
  <c r="D13"/>
  <c r="D23"/>
  <c r="D19"/>
  <c r="D16"/>
  <c r="D26"/>
  <c r="D6"/>
  <c r="D25"/>
  <c r="D27"/>
  <c r="D30"/>
  <c r="D31"/>
  <c r="D3"/>
  <c r="A4" l="1"/>
  <c r="A17"/>
  <c r="A11"/>
  <c r="A28"/>
  <c r="A7"/>
  <c r="A15"/>
  <c r="A5"/>
  <c r="A21"/>
  <c r="A18"/>
  <c r="A14"/>
  <c r="A9"/>
  <c r="A8"/>
  <c r="A29"/>
  <c r="A20"/>
  <c r="A10"/>
  <c r="A22"/>
  <c r="A12"/>
  <c r="A24"/>
  <c r="A13"/>
  <c r="A23"/>
  <c r="A19"/>
  <c r="A16"/>
  <c r="A26"/>
  <c r="A6"/>
  <c r="A25"/>
  <c r="A27"/>
  <c r="A30"/>
  <c r="A31"/>
  <c r="A3"/>
  <c r="A11" i="66"/>
  <c r="A4"/>
  <c r="A7"/>
  <c r="A9"/>
  <c r="A14"/>
  <c r="A8"/>
  <c r="A18"/>
  <c r="A20"/>
  <c r="A16"/>
  <c r="A23"/>
  <c r="A26"/>
  <c r="A12"/>
  <c r="A15"/>
  <c r="A29"/>
  <c r="A28"/>
  <c r="A17"/>
  <c r="A13"/>
  <c r="A31"/>
  <c r="A27"/>
  <c r="A5"/>
  <c r="A6"/>
  <c r="A10"/>
  <c r="A21"/>
  <c r="A24"/>
  <c r="A22"/>
  <c r="A19"/>
  <c r="A25"/>
  <c r="A30"/>
  <c r="A3"/>
  <c r="A22" i="64"/>
  <c r="A4"/>
  <c r="A28"/>
  <c r="A6"/>
  <c r="A29"/>
  <c r="A5"/>
  <c r="A27"/>
  <c r="A30"/>
  <c r="A9"/>
  <c r="A21"/>
  <c r="A10"/>
  <c r="A12"/>
  <c r="A7"/>
  <c r="A15"/>
  <c r="A11"/>
  <c r="A17"/>
  <c r="A23"/>
  <c r="A8"/>
  <c r="A20"/>
  <c r="A19"/>
  <c r="A25"/>
  <c r="A13"/>
  <c r="A16"/>
  <c r="A14"/>
  <c r="A26"/>
  <c r="A24"/>
  <c r="A31"/>
  <c r="A18"/>
  <c r="A3"/>
  <c r="A6" i="62"/>
  <c r="A5"/>
  <c r="A10"/>
  <c r="A8"/>
  <c r="A4"/>
  <c r="A7"/>
  <c r="A9"/>
  <c r="A11"/>
  <c r="A17"/>
  <c r="A14"/>
  <c r="A31"/>
  <c r="A13"/>
  <c r="A15"/>
  <c r="A22"/>
  <c r="A20"/>
  <c r="A21"/>
  <c r="A18"/>
  <c r="A12"/>
  <c r="A24"/>
  <c r="A19"/>
  <c r="A16"/>
  <c r="A28"/>
  <c r="A23"/>
  <c r="A26"/>
  <c r="A25"/>
  <c r="A27"/>
  <c r="A29"/>
  <c r="A30"/>
  <c r="A3"/>
  <c r="J15" i="68" l="1"/>
  <c r="G15" s="1"/>
  <c r="B15"/>
  <c r="L20"/>
  <c r="N28"/>
  <c r="N5"/>
  <c r="B7"/>
  <c r="I11"/>
  <c r="M17"/>
  <c r="M4"/>
  <c r="I3"/>
  <c r="F3" s="1"/>
  <c r="C3"/>
  <c r="J22" i="66"/>
  <c r="G22" s="1"/>
  <c r="B22"/>
  <c r="I16"/>
  <c r="B12"/>
  <c r="B23"/>
  <c r="B21"/>
  <c r="B14"/>
  <c r="B10"/>
  <c r="B7"/>
  <c r="B11"/>
  <c r="B3"/>
  <c r="B17" i="64"/>
  <c r="I11"/>
  <c r="C20"/>
  <c r="B20"/>
  <c r="C7"/>
  <c r="I7"/>
  <c r="F7" s="1"/>
  <c r="C27"/>
  <c r="I27"/>
  <c r="F27" s="1"/>
  <c r="I4"/>
  <c r="I3"/>
  <c r="J29" i="62"/>
  <c r="G29" s="1"/>
  <c r="B29"/>
  <c r="J30"/>
  <c r="G30" s="1"/>
  <c r="B30"/>
  <c r="J28"/>
  <c r="I19"/>
  <c r="I16"/>
  <c r="I21"/>
  <c r="I20"/>
  <c r="I18"/>
  <c r="D29"/>
  <c r="D30"/>
  <c r="D27"/>
  <c r="D28"/>
  <c r="D25"/>
  <c r="D19"/>
  <c r="D23"/>
  <c r="D26"/>
  <c r="D16"/>
  <c r="D24"/>
  <c r="D21"/>
  <c r="D12"/>
  <c r="D20"/>
  <c r="D15"/>
  <c r="D18"/>
  <c r="D22"/>
  <c r="D17"/>
  <c r="D14"/>
  <c r="D9"/>
  <c r="D13"/>
  <c r="D4"/>
  <c r="D31"/>
  <c r="D7"/>
  <c r="D8"/>
  <c r="D11"/>
  <c r="D10"/>
  <c r="D5"/>
  <c r="D6"/>
  <c r="D3"/>
  <c r="B3" i="68" l="1"/>
  <c r="B4"/>
  <c r="J4"/>
  <c r="G4" s="1"/>
  <c r="I7"/>
  <c r="F7" s="1"/>
  <c r="C7"/>
  <c r="B5"/>
  <c r="I20"/>
  <c r="E20" s="1"/>
  <c r="B8"/>
  <c r="C8"/>
  <c r="I18"/>
  <c r="F18" s="1"/>
  <c r="I9"/>
  <c r="F9" s="1"/>
  <c r="C9"/>
  <c r="B21"/>
  <c r="I24"/>
  <c r="E24" s="1"/>
  <c r="B13"/>
  <c r="K13" s="1"/>
  <c r="C13"/>
  <c r="B16"/>
  <c r="J16"/>
  <c r="G16" s="1"/>
  <c r="I29"/>
  <c r="F29" s="1"/>
  <c r="B23"/>
  <c r="C23"/>
  <c r="B12"/>
  <c r="J12"/>
  <c r="G12" s="1"/>
  <c r="N19"/>
  <c r="I22"/>
  <c r="B27"/>
  <c r="C27"/>
  <c r="B25"/>
  <c r="J25"/>
  <c r="G25" s="1"/>
  <c r="I6"/>
  <c r="E6" s="1"/>
  <c r="M12"/>
  <c r="M22" i="62"/>
  <c r="M15"/>
  <c r="M12"/>
  <c r="M24"/>
  <c r="M23"/>
  <c r="N25"/>
  <c r="M28" i="64"/>
  <c r="M6"/>
  <c r="M5"/>
  <c r="M21"/>
  <c r="M8"/>
  <c r="M23"/>
  <c r="M12"/>
  <c r="N15"/>
  <c r="N5" i="66"/>
  <c r="N6"/>
  <c r="N4"/>
  <c r="N8"/>
  <c r="N9"/>
  <c r="N18"/>
  <c r="N20"/>
  <c r="M15" i="68"/>
  <c r="M14"/>
  <c r="N10"/>
  <c r="M30"/>
  <c r="N31"/>
  <c r="K20" i="64"/>
  <c r="C23" i="62"/>
  <c r="I3"/>
  <c r="F3" s="1"/>
  <c r="B6"/>
  <c r="J6"/>
  <c r="G6" s="1"/>
  <c r="I5"/>
  <c r="B10"/>
  <c r="J10"/>
  <c r="G10" s="1"/>
  <c r="I11"/>
  <c r="F11" s="1"/>
  <c r="B8"/>
  <c r="I31"/>
  <c r="I14"/>
  <c r="J22"/>
  <c r="G22" s="1"/>
  <c r="B15"/>
  <c r="J15"/>
  <c r="G15" s="1"/>
  <c r="B12"/>
  <c r="J12"/>
  <c r="G12" s="1"/>
  <c r="B24"/>
  <c r="J24"/>
  <c r="G24" s="1"/>
  <c r="B26"/>
  <c r="I27"/>
  <c r="E27" s="1"/>
  <c r="I8" i="68"/>
  <c r="F8" s="1"/>
  <c r="B9"/>
  <c r="K9" s="1"/>
  <c r="I21"/>
  <c r="C30"/>
  <c r="M13" i="66"/>
  <c r="N4" i="68"/>
  <c r="N17"/>
  <c r="L11"/>
  <c r="M5"/>
  <c r="M28"/>
  <c r="N15"/>
  <c r="N14"/>
  <c r="L18"/>
  <c r="L21"/>
  <c r="M10"/>
  <c r="M16"/>
  <c r="N26"/>
  <c r="M25"/>
  <c r="N30"/>
  <c r="M31"/>
  <c r="C13" i="66"/>
  <c r="I3"/>
  <c r="F3" s="1"/>
  <c r="B5"/>
  <c r="I11"/>
  <c r="F11" s="1"/>
  <c r="B6"/>
  <c r="I7"/>
  <c r="F7" s="1"/>
  <c r="B4"/>
  <c r="I10"/>
  <c r="F10" s="1"/>
  <c r="B8"/>
  <c r="I14"/>
  <c r="F14" s="1"/>
  <c r="B9"/>
  <c r="I21"/>
  <c r="F21" s="1"/>
  <c r="B18"/>
  <c r="I23"/>
  <c r="F23" s="1"/>
  <c r="B20"/>
  <c r="I12"/>
  <c r="F12" s="1"/>
  <c r="B16"/>
  <c r="B15"/>
  <c r="C15"/>
  <c r="I24"/>
  <c r="E24" s="1"/>
  <c r="B26"/>
  <c r="C26"/>
  <c r="B29"/>
  <c r="J29"/>
  <c r="G29" s="1"/>
  <c r="N19"/>
  <c r="I28"/>
  <c r="E28" s="1"/>
  <c r="B17"/>
  <c r="C17"/>
  <c r="B30"/>
  <c r="I31"/>
  <c r="E31" s="1"/>
  <c r="J5" i="68"/>
  <c r="G5" s="1"/>
  <c r="C10"/>
  <c r="C31"/>
  <c r="M5" i="66"/>
  <c r="M6"/>
  <c r="M4"/>
  <c r="M8"/>
  <c r="M9"/>
  <c r="M18"/>
  <c r="M20"/>
  <c r="L16"/>
  <c r="M22"/>
  <c r="N25"/>
  <c r="M30"/>
  <c r="N27"/>
  <c r="N13"/>
  <c r="J22" i="64"/>
  <c r="G22" s="1"/>
  <c r="B28"/>
  <c r="J28"/>
  <c r="G28" s="1"/>
  <c r="B6"/>
  <c r="J6"/>
  <c r="G6" s="1"/>
  <c r="I18"/>
  <c r="M29" i="66"/>
  <c r="J30"/>
  <c r="G30" s="1"/>
  <c r="I4" i="68"/>
  <c r="B17"/>
  <c r="C17"/>
  <c r="B11"/>
  <c r="I5"/>
  <c r="B28"/>
  <c r="C28"/>
  <c r="B20"/>
  <c r="I15"/>
  <c r="E15" s="1"/>
  <c r="B14"/>
  <c r="C14"/>
  <c r="B18"/>
  <c r="B10"/>
  <c r="B24"/>
  <c r="I16"/>
  <c r="B26"/>
  <c r="C26"/>
  <c r="B29"/>
  <c r="I12"/>
  <c r="B19"/>
  <c r="C19"/>
  <c r="B22"/>
  <c r="I25"/>
  <c r="B6"/>
  <c r="B30"/>
  <c r="B31"/>
  <c r="M7" i="62"/>
  <c r="N4"/>
  <c r="L13"/>
  <c r="L8"/>
  <c r="M9"/>
  <c r="M28"/>
  <c r="N17"/>
  <c r="L26"/>
  <c r="M30"/>
  <c r="M29"/>
  <c r="M6"/>
  <c r="M10"/>
  <c r="C7"/>
  <c r="B3" i="64"/>
  <c r="N28"/>
  <c r="B4"/>
  <c r="N6"/>
  <c r="N5"/>
  <c r="I29"/>
  <c r="L29"/>
  <c r="B27"/>
  <c r="K27" s="1"/>
  <c r="B21"/>
  <c r="J21"/>
  <c r="G21" s="1"/>
  <c r="I10"/>
  <c r="B7"/>
  <c r="K7" s="1"/>
  <c r="I9"/>
  <c r="J9"/>
  <c r="G9" s="1"/>
  <c r="B23"/>
  <c r="J23"/>
  <c r="G23" s="1"/>
  <c r="I17"/>
  <c r="F17" s="1"/>
  <c r="C17"/>
  <c r="B15"/>
  <c r="I16"/>
  <c r="E16" s="1"/>
  <c r="B19"/>
  <c r="C19"/>
  <c r="B13"/>
  <c r="J13"/>
  <c r="G13" s="1"/>
  <c r="N14"/>
  <c r="I25"/>
  <c r="B24"/>
  <c r="C24"/>
  <c r="B26"/>
  <c r="J26"/>
  <c r="G26" s="1"/>
  <c r="J5" i="66"/>
  <c r="G5" s="1"/>
  <c r="J6"/>
  <c r="G6" s="1"/>
  <c r="J4"/>
  <c r="G4" s="1"/>
  <c r="J8"/>
  <c r="G8" s="1"/>
  <c r="J9"/>
  <c r="G9" s="1"/>
  <c r="J18"/>
  <c r="G18" s="1"/>
  <c r="J20"/>
  <c r="G20" s="1"/>
  <c r="I5"/>
  <c r="F5" s="1"/>
  <c r="I6"/>
  <c r="E6" s="1"/>
  <c r="I4"/>
  <c r="E4" s="1"/>
  <c r="I8"/>
  <c r="E8" s="1"/>
  <c r="I9"/>
  <c r="I18"/>
  <c r="E18" s="1"/>
  <c r="I20"/>
  <c r="E20" s="1"/>
  <c r="I22"/>
  <c r="F22" s="1"/>
  <c r="B25"/>
  <c r="C25"/>
  <c r="B24"/>
  <c r="I29"/>
  <c r="F29" s="1"/>
  <c r="B19"/>
  <c r="C19"/>
  <c r="B28"/>
  <c r="I30"/>
  <c r="F30" s="1"/>
  <c r="B27"/>
  <c r="C27"/>
  <c r="B31"/>
  <c r="N3" i="68"/>
  <c r="L4"/>
  <c r="M11"/>
  <c r="N7"/>
  <c r="L5"/>
  <c r="M20"/>
  <c r="N8"/>
  <c r="L15"/>
  <c r="M18"/>
  <c r="N9"/>
  <c r="M21"/>
  <c r="M24"/>
  <c r="N13"/>
  <c r="M29"/>
  <c r="N23"/>
  <c r="M22"/>
  <c r="N27"/>
  <c r="M6"/>
  <c r="N3" i="66"/>
  <c r="M3"/>
  <c r="C3"/>
  <c r="K3" s="1"/>
  <c r="N11"/>
  <c r="M11"/>
  <c r="C11"/>
  <c r="K11" s="1"/>
  <c r="N7"/>
  <c r="M7"/>
  <c r="C7"/>
  <c r="K7" s="1"/>
  <c r="N10"/>
  <c r="M10"/>
  <c r="C10"/>
  <c r="N14"/>
  <c r="M14"/>
  <c r="C14"/>
  <c r="K14" s="1"/>
  <c r="N21"/>
  <c r="M21"/>
  <c r="C21"/>
  <c r="K21" s="1"/>
  <c r="N23"/>
  <c r="M23"/>
  <c r="C23"/>
  <c r="K23" s="1"/>
  <c r="N12"/>
  <c r="M12"/>
  <c r="C12"/>
  <c r="K12" s="1"/>
  <c r="M16"/>
  <c r="N16"/>
  <c r="J16"/>
  <c r="M24"/>
  <c r="J24"/>
  <c r="G24" s="1"/>
  <c r="M28"/>
  <c r="J28"/>
  <c r="G28" s="1"/>
  <c r="M31"/>
  <c r="J31"/>
  <c r="G31" s="1"/>
  <c r="B13"/>
  <c r="K13" s="1"/>
  <c r="I13"/>
  <c r="C9" i="62"/>
  <c r="B3"/>
  <c r="N6"/>
  <c r="B5"/>
  <c r="N10"/>
  <c r="B11"/>
  <c r="I8"/>
  <c r="N7"/>
  <c r="L31"/>
  <c r="M4"/>
  <c r="I13"/>
  <c r="N9"/>
  <c r="L14"/>
  <c r="M17"/>
  <c r="N22"/>
  <c r="B18"/>
  <c r="N15"/>
  <c r="B20"/>
  <c r="N12"/>
  <c r="B21"/>
  <c r="N24"/>
  <c r="B16"/>
  <c r="I26"/>
  <c r="F26" s="1"/>
  <c r="N23"/>
  <c r="L19"/>
  <c r="M25"/>
  <c r="N28"/>
  <c r="B27"/>
  <c r="N30"/>
  <c r="N29"/>
  <c r="B9" i="64"/>
  <c r="M13"/>
  <c r="L5" i="66"/>
  <c r="L6"/>
  <c r="L4"/>
  <c r="L8"/>
  <c r="L9"/>
  <c r="L18"/>
  <c r="L20"/>
  <c r="N15"/>
  <c r="K25"/>
  <c r="N26"/>
  <c r="K19"/>
  <c r="N17"/>
  <c r="K27"/>
  <c r="M15" i="64"/>
  <c r="J15"/>
  <c r="G15" s="1"/>
  <c r="E3" i="66"/>
  <c r="E11"/>
  <c r="E7"/>
  <c r="E10"/>
  <c r="E14"/>
  <c r="E21"/>
  <c r="E23"/>
  <c r="E12"/>
  <c r="N21" i="64"/>
  <c r="N8"/>
  <c r="N12"/>
  <c r="L11"/>
  <c r="N30"/>
  <c r="M26"/>
  <c r="N31"/>
  <c r="L18"/>
  <c r="I28"/>
  <c r="I6"/>
  <c r="F6" s="1"/>
  <c r="B5"/>
  <c r="C5"/>
  <c r="B29"/>
  <c r="I21"/>
  <c r="F21" s="1"/>
  <c r="B8"/>
  <c r="C8"/>
  <c r="B10"/>
  <c r="I23"/>
  <c r="E23" s="1"/>
  <c r="B12"/>
  <c r="C12"/>
  <c r="B11"/>
  <c r="I15"/>
  <c r="F15" s="1"/>
  <c r="B30"/>
  <c r="C30"/>
  <c r="B16"/>
  <c r="I13"/>
  <c r="F13" s="1"/>
  <c r="B14"/>
  <c r="C14"/>
  <c r="B25"/>
  <c r="I26"/>
  <c r="F26" s="1"/>
  <c r="B31"/>
  <c r="C31"/>
  <c r="B18"/>
  <c r="M3" i="68"/>
  <c r="I17"/>
  <c r="F17" s="1"/>
  <c r="J11"/>
  <c r="G11" s="1"/>
  <c r="N11"/>
  <c r="M7"/>
  <c r="I28"/>
  <c r="F28" s="1"/>
  <c r="J20"/>
  <c r="G20" s="1"/>
  <c r="N20"/>
  <c r="M8"/>
  <c r="I14"/>
  <c r="F14" s="1"/>
  <c r="J18"/>
  <c r="G18" s="1"/>
  <c r="N18"/>
  <c r="M9"/>
  <c r="J21"/>
  <c r="N21"/>
  <c r="I10"/>
  <c r="J24"/>
  <c r="G24" s="1"/>
  <c r="J29"/>
  <c r="G29" s="1"/>
  <c r="J22"/>
  <c r="G22" s="1"/>
  <c r="J6"/>
  <c r="G6" s="1"/>
  <c r="I30"/>
  <c r="I31"/>
  <c r="C4" i="62"/>
  <c r="C17"/>
  <c r="C25"/>
  <c r="I6"/>
  <c r="E6" s="1"/>
  <c r="I10"/>
  <c r="E10" s="1"/>
  <c r="B31"/>
  <c r="B13"/>
  <c r="B14"/>
  <c r="I15"/>
  <c r="E15" s="1"/>
  <c r="I12"/>
  <c r="F12" s="1"/>
  <c r="I24"/>
  <c r="E24" s="1"/>
  <c r="B19"/>
  <c r="I30"/>
  <c r="E30" s="1"/>
  <c r="I29"/>
  <c r="F29" s="1"/>
  <c r="N3" i="64"/>
  <c r="L28"/>
  <c r="N4"/>
  <c r="L6"/>
  <c r="M29"/>
  <c r="N27"/>
  <c r="L21"/>
  <c r="M10"/>
  <c r="N7"/>
  <c r="M9"/>
  <c r="N20"/>
  <c r="M11"/>
  <c r="N17"/>
  <c r="L15"/>
  <c r="M16"/>
  <c r="N19"/>
  <c r="M25"/>
  <c r="N24"/>
  <c r="M18"/>
  <c r="F5" i="62"/>
  <c r="E5"/>
  <c r="G28"/>
  <c r="H28"/>
  <c r="F18"/>
  <c r="E18"/>
  <c r="F20"/>
  <c r="E20"/>
  <c r="F21"/>
  <c r="E21"/>
  <c r="F16"/>
  <c r="E16"/>
  <c r="N3"/>
  <c r="M3"/>
  <c r="C3"/>
  <c r="K3" s="1"/>
  <c r="N5"/>
  <c r="M5"/>
  <c r="C5"/>
  <c r="K5" s="1"/>
  <c r="N11"/>
  <c r="M11"/>
  <c r="C11"/>
  <c r="K11" s="1"/>
  <c r="M8"/>
  <c r="N8"/>
  <c r="J8"/>
  <c r="B7"/>
  <c r="I7"/>
  <c r="M31"/>
  <c r="N31"/>
  <c r="J31"/>
  <c r="G31" s="1"/>
  <c r="B4"/>
  <c r="I4"/>
  <c r="M13"/>
  <c r="N13"/>
  <c r="J13"/>
  <c r="G13" s="1"/>
  <c r="B9"/>
  <c r="I9"/>
  <c r="M14"/>
  <c r="N14"/>
  <c r="J14"/>
  <c r="G14" s="1"/>
  <c r="B17"/>
  <c r="I17"/>
  <c r="I22"/>
  <c r="E22" s="1"/>
  <c r="B22"/>
  <c r="N18"/>
  <c r="M18"/>
  <c r="C18"/>
  <c r="K18" s="1"/>
  <c r="N20"/>
  <c r="M20"/>
  <c r="C20"/>
  <c r="K20" s="1"/>
  <c r="N21"/>
  <c r="M21"/>
  <c r="C21"/>
  <c r="N16"/>
  <c r="M16"/>
  <c r="C16"/>
  <c r="K16" s="1"/>
  <c r="M26"/>
  <c r="N26"/>
  <c r="J26"/>
  <c r="B23"/>
  <c r="K23" s="1"/>
  <c r="I23"/>
  <c r="M19"/>
  <c r="N19"/>
  <c r="J19"/>
  <c r="G19" s="1"/>
  <c r="B25"/>
  <c r="I25"/>
  <c r="I28"/>
  <c r="E28" s="1"/>
  <c r="B28"/>
  <c r="N27"/>
  <c r="M27"/>
  <c r="C27"/>
  <c r="K27" s="1"/>
  <c r="F3" i="64"/>
  <c r="E3"/>
  <c r="F4"/>
  <c r="E4"/>
  <c r="L6" i="62"/>
  <c r="L10"/>
  <c r="L22"/>
  <c r="L15"/>
  <c r="L12"/>
  <c r="L24"/>
  <c r="L28"/>
  <c r="L30"/>
  <c r="L29"/>
  <c r="C3" i="64"/>
  <c r="K3" s="1"/>
  <c r="M3"/>
  <c r="C4"/>
  <c r="K4" s="1"/>
  <c r="M4"/>
  <c r="I5"/>
  <c r="F5" s="1"/>
  <c r="J29"/>
  <c r="G29" s="1"/>
  <c r="N29"/>
  <c r="M27"/>
  <c r="I8"/>
  <c r="F8" s="1"/>
  <c r="J10"/>
  <c r="G10" s="1"/>
  <c r="M7"/>
  <c r="L9"/>
  <c r="I12"/>
  <c r="F12" s="1"/>
  <c r="J11"/>
  <c r="G11" s="1"/>
  <c r="N11"/>
  <c r="M17"/>
  <c r="J16"/>
  <c r="G16" s="1"/>
  <c r="J25"/>
  <c r="G25" s="1"/>
  <c r="J18"/>
  <c r="G18" s="1"/>
  <c r="N18"/>
  <c r="H8" i="66"/>
  <c r="H6" i="64"/>
  <c r="E27"/>
  <c r="H12" i="62"/>
  <c r="H22" i="64"/>
  <c r="H21"/>
  <c r="E7"/>
  <c r="E17"/>
  <c r="E17" i="68"/>
  <c r="E28"/>
  <c r="H15"/>
  <c r="K3"/>
  <c r="E3"/>
  <c r="H11"/>
  <c r="K7"/>
  <c r="E7"/>
  <c r="K8"/>
  <c r="E8"/>
  <c r="E4"/>
  <c r="F4"/>
  <c r="E11"/>
  <c r="F11"/>
  <c r="F20"/>
  <c r="E16"/>
  <c r="F16"/>
  <c r="E12"/>
  <c r="F12"/>
  <c r="E25"/>
  <c r="F25"/>
  <c r="K17"/>
  <c r="K14"/>
  <c r="E5"/>
  <c r="F5"/>
  <c r="F15"/>
  <c r="E21"/>
  <c r="F21"/>
  <c r="F24"/>
  <c r="E29"/>
  <c r="E22"/>
  <c r="F22"/>
  <c r="L16"/>
  <c r="N16"/>
  <c r="I26"/>
  <c r="M26"/>
  <c r="I23"/>
  <c r="M23"/>
  <c r="L22"/>
  <c r="N22"/>
  <c r="I27"/>
  <c r="M27"/>
  <c r="H25"/>
  <c r="L6"/>
  <c r="N6"/>
  <c r="L24"/>
  <c r="N24"/>
  <c r="I13"/>
  <c r="M13"/>
  <c r="L29"/>
  <c r="N29"/>
  <c r="L12"/>
  <c r="N12"/>
  <c r="I19"/>
  <c r="M19"/>
  <c r="L25"/>
  <c r="N25"/>
  <c r="J3"/>
  <c r="L3"/>
  <c r="C4"/>
  <c r="J17"/>
  <c r="L17"/>
  <c r="C11"/>
  <c r="J7"/>
  <c r="L7"/>
  <c r="C5"/>
  <c r="K5" s="1"/>
  <c r="J28"/>
  <c r="L28"/>
  <c r="C20"/>
  <c r="J8"/>
  <c r="L8"/>
  <c r="C15"/>
  <c r="K15" s="1"/>
  <c r="J14"/>
  <c r="L14"/>
  <c r="C18"/>
  <c r="J9"/>
  <c r="L9"/>
  <c r="C21"/>
  <c r="K21" s="1"/>
  <c r="J10"/>
  <c r="L10"/>
  <c r="C24"/>
  <c r="J13"/>
  <c r="L13"/>
  <c r="C16"/>
  <c r="K16" s="1"/>
  <c r="J26"/>
  <c r="L26"/>
  <c r="C29"/>
  <c r="J23"/>
  <c r="L23"/>
  <c r="C12"/>
  <c r="K12" s="1"/>
  <c r="J19"/>
  <c r="L19"/>
  <c r="C22"/>
  <c r="J27"/>
  <c r="L27"/>
  <c r="C25"/>
  <c r="K25" s="1"/>
  <c r="C6"/>
  <c r="J30"/>
  <c r="L30"/>
  <c r="J31"/>
  <c r="L31"/>
  <c r="H5" i="66"/>
  <c r="H9"/>
  <c r="E5"/>
  <c r="E9"/>
  <c r="F9"/>
  <c r="E30"/>
  <c r="F6"/>
  <c r="F18"/>
  <c r="E16"/>
  <c r="F16"/>
  <c r="F24"/>
  <c r="F28"/>
  <c r="F31"/>
  <c r="K10"/>
  <c r="I15"/>
  <c r="M15"/>
  <c r="H22"/>
  <c r="L24"/>
  <c r="N24"/>
  <c r="I26"/>
  <c r="M26"/>
  <c r="L28"/>
  <c r="N28"/>
  <c r="I17"/>
  <c r="M17"/>
  <c r="L31"/>
  <c r="N31"/>
  <c r="L22"/>
  <c r="N22"/>
  <c r="I25"/>
  <c r="M25"/>
  <c r="L29"/>
  <c r="N29"/>
  <c r="I19"/>
  <c r="M19"/>
  <c r="L30"/>
  <c r="N30"/>
  <c r="I27"/>
  <c r="M27"/>
  <c r="H31"/>
  <c r="J3"/>
  <c r="L3"/>
  <c r="C5"/>
  <c r="K5" s="1"/>
  <c r="J11"/>
  <c r="L11"/>
  <c r="C6"/>
  <c r="K6" s="1"/>
  <c r="J7"/>
  <c r="L7"/>
  <c r="C4"/>
  <c r="K4" s="1"/>
  <c r="J10"/>
  <c r="L10"/>
  <c r="C8"/>
  <c r="J14"/>
  <c r="L14"/>
  <c r="C9"/>
  <c r="K9" s="1"/>
  <c r="J21"/>
  <c r="L21"/>
  <c r="C18"/>
  <c r="K18" s="1"/>
  <c r="J23"/>
  <c r="L23"/>
  <c r="C20"/>
  <c r="K20" s="1"/>
  <c r="J12"/>
  <c r="L12"/>
  <c r="C16"/>
  <c r="J15"/>
  <c r="L15"/>
  <c r="C22"/>
  <c r="K22" s="1"/>
  <c r="J25"/>
  <c r="L25"/>
  <c r="C24"/>
  <c r="K24" s="1"/>
  <c r="J26"/>
  <c r="L26"/>
  <c r="C29"/>
  <c r="K29" s="1"/>
  <c r="J19"/>
  <c r="L19"/>
  <c r="C28"/>
  <c r="J17"/>
  <c r="L17"/>
  <c r="C30"/>
  <c r="J27"/>
  <c r="L27"/>
  <c r="C31"/>
  <c r="K31" s="1"/>
  <c r="J13"/>
  <c r="L13"/>
  <c r="H28" i="64"/>
  <c r="H9"/>
  <c r="H15"/>
  <c r="E22"/>
  <c r="F22"/>
  <c r="E6"/>
  <c r="E28"/>
  <c r="F28"/>
  <c r="E29"/>
  <c r="F29"/>
  <c r="F23"/>
  <c r="E26"/>
  <c r="K17"/>
  <c r="E10"/>
  <c r="F10"/>
  <c r="E9"/>
  <c r="F9"/>
  <c r="E11"/>
  <c r="F11"/>
  <c r="E25"/>
  <c r="F25"/>
  <c r="E18"/>
  <c r="F18"/>
  <c r="L10"/>
  <c r="N10"/>
  <c r="N9"/>
  <c r="I20"/>
  <c r="M20"/>
  <c r="H23"/>
  <c r="L13"/>
  <c r="N13"/>
  <c r="I14"/>
  <c r="M14"/>
  <c r="L26"/>
  <c r="N26"/>
  <c r="I31"/>
  <c r="M31"/>
  <c r="L23"/>
  <c r="N23"/>
  <c r="I30"/>
  <c r="M30"/>
  <c r="L16"/>
  <c r="N16"/>
  <c r="I19"/>
  <c r="M19"/>
  <c r="L25"/>
  <c r="N25"/>
  <c r="I24"/>
  <c r="M24"/>
  <c r="H26"/>
  <c r="J3"/>
  <c r="L3"/>
  <c r="C22"/>
  <c r="K22" s="1"/>
  <c r="C28"/>
  <c r="K28" s="1"/>
  <c r="J4"/>
  <c r="L4"/>
  <c r="C6"/>
  <c r="J5"/>
  <c r="L5"/>
  <c r="C29"/>
  <c r="K29" s="1"/>
  <c r="J27"/>
  <c r="L27"/>
  <c r="C21"/>
  <c r="K21" s="1"/>
  <c r="J8"/>
  <c r="L8"/>
  <c r="C10"/>
  <c r="K10" s="1"/>
  <c r="J7"/>
  <c r="L7"/>
  <c r="C9"/>
  <c r="K9" s="1"/>
  <c r="J20"/>
  <c r="L20"/>
  <c r="C23"/>
  <c r="K23" s="1"/>
  <c r="J12"/>
  <c r="L12"/>
  <c r="C11"/>
  <c r="K11" s="1"/>
  <c r="J17"/>
  <c r="L17"/>
  <c r="C15"/>
  <c r="K15" s="1"/>
  <c r="J30"/>
  <c r="L30"/>
  <c r="C16"/>
  <c r="K16" s="1"/>
  <c r="J19"/>
  <c r="L19"/>
  <c r="C13"/>
  <c r="K13" s="1"/>
  <c r="J14"/>
  <c r="L14"/>
  <c r="C25"/>
  <c r="K25" s="1"/>
  <c r="J24"/>
  <c r="L24"/>
  <c r="C26"/>
  <c r="K26" s="1"/>
  <c r="J31"/>
  <c r="L31"/>
  <c r="C18"/>
  <c r="K18" s="1"/>
  <c r="H10" i="62"/>
  <c r="H15"/>
  <c r="H24"/>
  <c r="H30"/>
  <c r="F10"/>
  <c r="E31"/>
  <c r="F31"/>
  <c r="E14"/>
  <c r="F14"/>
  <c r="F15"/>
  <c r="F24"/>
  <c r="E19"/>
  <c r="F19"/>
  <c r="F30"/>
  <c r="F6"/>
  <c r="E8"/>
  <c r="F8"/>
  <c r="E13"/>
  <c r="F13"/>
  <c r="E26"/>
  <c r="H29"/>
  <c r="J3"/>
  <c r="L3"/>
  <c r="C6"/>
  <c r="K6" s="1"/>
  <c r="J5"/>
  <c r="L5"/>
  <c r="C10"/>
  <c r="K10" s="1"/>
  <c r="J11"/>
  <c r="L11"/>
  <c r="C8"/>
  <c r="K8" s="1"/>
  <c r="J7"/>
  <c r="L7"/>
  <c r="C31"/>
  <c r="J4"/>
  <c r="L4"/>
  <c r="C13"/>
  <c r="J9"/>
  <c r="L9"/>
  <c r="C14"/>
  <c r="J17"/>
  <c r="L17"/>
  <c r="C22"/>
  <c r="J18"/>
  <c r="L18"/>
  <c r="C15"/>
  <c r="K15" s="1"/>
  <c r="J20"/>
  <c r="L20"/>
  <c r="C12"/>
  <c r="K12" s="1"/>
  <c r="J21"/>
  <c r="L21"/>
  <c r="C24"/>
  <c r="K24" s="1"/>
  <c r="J16"/>
  <c r="L16"/>
  <c r="C26"/>
  <c r="K26" s="1"/>
  <c r="J23"/>
  <c r="L23"/>
  <c r="C19"/>
  <c r="J25"/>
  <c r="L25"/>
  <c r="C28"/>
  <c r="J27"/>
  <c r="L27"/>
  <c r="C30"/>
  <c r="K30" s="1"/>
  <c r="C29"/>
  <c r="K29" s="1"/>
  <c r="K30" i="68" l="1"/>
  <c r="K27"/>
  <c r="K6" i="64"/>
  <c r="H13"/>
  <c r="F16"/>
  <c r="E13"/>
  <c r="E21"/>
  <c r="K28" i="66"/>
  <c r="K16"/>
  <c r="K8"/>
  <c r="F20"/>
  <c r="F4"/>
  <c r="H12" i="68"/>
  <c r="E9"/>
  <c r="H18" i="66"/>
  <c r="K25" i="62"/>
  <c r="H22"/>
  <c r="E11"/>
  <c r="H30" i="66"/>
  <c r="H4" i="68"/>
  <c r="H6" i="62"/>
  <c r="K7"/>
  <c r="K13"/>
  <c r="E15" i="64"/>
  <c r="K30" i="66"/>
  <c r="H6"/>
  <c r="K9" i="62"/>
  <c r="F27"/>
  <c r="K10" i="68"/>
  <c r="K12" i="64"/>
  <c r="K5"/>
  <c r="H20" i="68"/>
  <c r="H22"/>
  <c r="K19"/>
  <c r="E14"/>
  <c r="K4"/>
  <c r="H16"/>
  <c r="F6"/>
  <c r="E18"/>
  <c r="H24"/>
  <c r="H28" i="66"/>
  <c r="K15"/>
  <c r="K30" i="64"/>
  <c r="K8"/>
  <c r="F8" i="66"/>
  <c r="E22"/>
  <c r="E29"/>
  <c r="F28" i="62"/>
  <c r="K19"/>
  <c r="K14"/>
  <c r="K31"/>
  <c r="E12"/>
  <c r="K14" i="64"/>
  <c r="H18"/>
  <c r="K31"/>
  <c r="K26" i="68"/>
  <c r="H16" i="64"/>
  <c r="E5"/>
  <c r="H18" i="68"/>
  <c r="K28"/>
  <c r="K31"/>
  <c r="H24" i="66"/>
  <c r="K28" i="62"/>
  <c r="K17"/>
  <c r="K21"/>
  <c r="E29"/>
  <c r="H31"/>
  <c r="K22"/>
  <c r="K6" i="68"/>
  <c r="K22"/>
  <c r="K29"/>
  <c r="K24"/>
  <c r="K18"/>
  <c r="K20"/>
  <c r="K11"/>
  <c r="H6"/>
  <c r="H5"/>
  <c r="K23"/>
  <c r="H29"/>
  <c r="H10" i="64"/>
  <c r="K24"/>
  <c r="K19"/>
  <c r="H25"/>
  <c r="H11"/>
  <c r="H14" i="62"/>
  <c r="K4"/>
  <c r="E3"/>
  <c r="H29" i="66"/>
  <c r="H20"/>
  <c r="H4"/>
  <c r="K17"/>
  <c r="K26"/>
  <c r="E12" i="64"/>
  <c r="F22" i="62"/>
  <c r="H13"/>
  <c r="H29" i="64"/>
  <c r="H19" i="62"/>
  <c r="F31" i="68"/>
  <c r="E31"/>
  <c r="F10"/>
  <c r="E10"/>
  <c r="G21"/>
  <c r="H21"/>
  <c r="F30"/>
  <c r="E30"/>
  <c r="F13" i="66"/>
  <c r="E13"/>
  <c r="G16"/>
  <c r="H16"/>
  <c r="E8" i="64"/>
  <c r="F23" i="62"/>
  <c r="E23"/>
  <c r="G26"/>
  <c r="H26"/>
  <c r="F9"/>
  <c r="E9"/>
  <c r="F7"/>
  <c r="E7"/>
  <c r="G8"/>
  <c r="H8"/>
  <c r="F25"/>
  <c r="E25"/>
  <c r="F17"/>
  <c r="E17"/>
  <c r="F4"/>
  <c r="E4"/>
  <c r="H31" i="68"/>
  <c r="G31"/>
  <c r="H19"/>
  <c r="G19"/>
  <c r="H26"/>
  <c r="G26"/>
  <c r="H10"/>
  <c r="G10"/>
  <c r="H14"/>
  <c r="G14"/>
  <c r="H28"/>
  <c r="G28"/>
  <c r="H17"/>
  <c r="G17"/>
  <c r="F13"/>
  <c r="E13"/>
  <c r="F23"/>
  <c r="E23"/>
  <c r="H30"/>
  <c r="G30"/>
  <c r="H27"/>
  <c r="G27"/>
  <c r="H23"/>
  <c r="G23"/>
  <c r="H13"/>
  <c r="G13"/>
  <c r="H9"/>
  <c r="G9"/>
  <c r="H8"/>
  <c r="G8"/>
  <c r="H7"/>
  <c r="G7"/>
  <c r="H3"/>
  <c r="G3"/>
  <c r="F19"/>
  <c r="E19"/>
  <c r="F27"/>
  <c r="E27"/>
  <c r="F26"/>
  <c r="E26"/>
  <c r="H13" i="66"/>
  <c r="G13"/>
  <c r="H17"/>
  <c r="G17"/>
  <c r="H26"/>
  <c r="G26"/>
  <c r="H15"/>
  <c r="G15"/>
  <c r="H23"/>
  <c r="G23"/>
  <c r="H14"/>
  <c r="G14"/>
  <c r="H7"/>
  <c r="G7"/>
  <c r="H3"/>
  <c r="G3"/>
  <c r="F19"/>
  <c r="E19"/>
  <c r="F17"/>
  <c r="E17"/>
  <c r="F15"/>
  <c r="E15"/>
  <c r="H27"/>
  <c r="G27"/>
  <c r="H19"/>
  <c r="G19"/>
  <c r="H25"/>
  <c r="G25"/>
  <c r="H12"/>
  <c r="G12"/>
  <c r="H21"/>
  <c r="G21"/>
  <c r="H10"/>
  <c r="G10"/>
  <c r="H11"/>
  <c r="G11"/>
  <c r="F27"/>
  <c r="E27"/>
  <c r="F25"/>
  <c r="E25"/>
  <c r="F26"/>
  <c r="E26"/>
  <c r="H31" i="64"/>
  <c r="G31"/>
  <c r="H14"/>
  <c r="G14"/>
  <c r="H30"/>
  <c r="G30"/>
  <c r="H12"/>
  <c r="G12"/>
  <c r="H7"/>
  <c r="G7"/>
  <c r="H27"/>
  <c r="G27"/>
  <c r="H4"/>
  <c r="G4"/>
  <c r="H3"/>
  <c r="G3"/>
  <c r="F19"/>
  <c r="E19"/>
  <c r="F30"/>
  <c r="E30"/>
  <c r="F31"/>
  <c r="E31"/>
  <c r="H24"/>
  <c r="G24"/>
  <c r="H19"/>
  <c r="G19"/>
  <c r="H17"/>
  <c r="G17"/>
  <c r="H20"/>
  <c r="G20"/>
  <c r="H8"/>
  <c r="G8"/>
  <c r="H5"/>
  <c r="G5"/>
  <c r="F24"/>
  <c r="E24"/>
  <c r="F14"/>
  <c r="E14"/>
  <c r="F20"/>
  <c r="E20"/>
  <c r="H25" i="62"/>
  <c r="G25"/>
  <c r="H16"/>
  <c r="G16"/>
  <c r="H20"/>
  <c r="G20"/>
  <c r="H17"/>
  <c r="G17"/>
  <c r="H4"/>
  <c r="G4"/>
  <c r="H11"/>
  <c r="G11"/>
  <c r="H3"/>
  <c r="G3"/>
  <c r="H27"/>
  <c r="G27"/>
  <c r="H23"/>
  <c r="G23"/>
  <c r="H21"/>
  <c r="G21"/>
  <c r="H18"/>
  <c r="G18"/>
  <c r="H9"/>
  <c r="G9"/>
  <c r="H7"/>
  <c r="G7"/>
  <c r="H5"/>
  <c r="G5"/>
</calcChain>
</file>

<file path=xl/sharedStrings.xml><?xml version="1.0" encoding="utf-8"?>
<sst xmlns="http://schemas.openxmlformats.org/spreadsheetml/2006/main" count="1102" uniqueCount="347">
  <si>
    <r>
      <t xml:space="preserve">1.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</si>
  <si>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r>
      <t xml:space="preserve">3.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</si>
  <si>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r>
      <t xml:space="preserve">1. </t>
    </r>
    <r>
      <rPr>
        <b/>
        <sz val="8"/>
        <rFont val="Arial"/>
        <family val="2"/>
      </rPr>
      <t>The denominator for the admission to Stroke Unit excludes</t>
    </r>
    <r>
      <rPr>
        <sz val="8"/>
        <rFont val="Arial"/>
        <family val="2"/>
      </rPr>
      <t>: in-hospital strokes, patients discharged within 1 day and transfers in from another hospital.</t>
    </r>
  </si>
  <si>
    <t>Upper
CI</t>
  </si>
  <si>
    <t>Lower
CI</t>
  </si>
  <si>
    <t>NHS Board</t>
  </si>
  <si>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</si>
  <si>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</si>
  <si>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</si>
  <si>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</si>
  <si>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</si>
  <si>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</si>
  <si>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</si>
  <si>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</si>
  <si>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</si>
  <si>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</si>
  <si>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</si>
  <si>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</si>
  <si>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</si>
  <si>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</si>
  <si>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</si>
  <si>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</si>
  <si>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</si>
  <si>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</si>
  <si>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</si>
  <si>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</si>
  <si>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</si>
  <si>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</si>
  <si>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</si>
  <si>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LCI</t>
  </si>
  <si>
    <t>UCI</t>
  </si>
  <si>
    <t>return to List of Tables &amp; Charts</t>
  </si>
  <si>
    <t>NHSQIS 60%</t>
  </si>
  <si>
    <t>NHSQIS 90%</t>
  </si>
  <si>
    <t>(a) Same Day</t>
  </si>
  <si>
    <t>(b) 1 Day*</t>
  </si>
  <si>
    <t>(c) 2 Days*</t>
  </si>
  <si>
    <t>Same Day</t>
  </si>
  <si>
    <r>
      <t>Confidence Interval</t>
    </r>
    <r>
      <rPr>
        <b/>
        <vertAlign val="superscript"/>
        <sz val="8"/>
        <color indexed="9"/>
        <rFont val="Arial"/>
        <family val="2"/>
      </rPr>
      <t>†</t>
    </r>
  </si>
  <si>
    <t>Within 1 Day</t>
  </si>
  <si>
    <t>Within 2 Days</t>
  </si>
  <si>
    <t>1 Day</t>
  </si>
  <si>
    <t>2 Days</t>
  </si>
  <si>
    <t>Ayr Hospital</t>
  </si>
  <si>
    <t>Ayr</t>
  </si>
  <si>
    <t>Crosshouse Hospital</t>
  </si>
  <si>
    <t>Crosshouse</t>
  </si>
  <si>
    <t>Crosshouse Hospital, Kilmarnock</t>
  </si>
  <si>
    <t>Borders General Hospital</t>
  </si>
  <si>
    <t>Borders General Hospital, Melrose</t>
  </si>
  <si>
    <t>Dumfries &amp; Galloway Royal Infirmary</t>
  </si>
  <si>
    <t>DGRI</t>
  </si>
  <si>
    <t>Dumfries &amp; Galloway Royal Infirmary (DGRI)</t>
  </si>
  <si>
    <t>Galloway Community Hospital</t>
  </si>
  <si>
    <t>GCH</t>
  </si>
  <si>
    <t>Galloway Community Hospital (GCH)</t>
  </si>
  <si>
    <t>Victoria Hospital</t>
  </si>
  <si>
    <t>Victoria Hospital, Kirkcaldy (VHK)</t>
  </si>
  <si>
    <t>Forth Valley Royal Hospital</t>
  </si>
  <si>
    <t>Forth Valley Royal Hospital, Larbert (FVRH)</t>
  </si>
  <si>
    <t>Aberdeen Royal Infirmary</t>
  </si>
  <si>
    <t>Aberdeen Royal Infirmary (ARI)</t>
  </si>
  <si>
    <t>Dr Gray's Hospital</t>
  </si>
  <si>
    <t>Dr Grays</t>
  </si>
  <si>
    <t>Dr Gray's Hospital, Elgin</t>
  </si>
  <si>
    <t>Glasgow Royal Infirmary</t>
  </si>
  <si>
    <t>Glasgow Royal Infirmary (GRI)</t>
  </si>
  <si>
    <t>Inverclyde Royal Hospital</t>
  </si>
  <si>
    <t>IRH</t>
  </si>
  <si>
    <t>Inverclyde Royal Hospital, Greenock (IRH)</t>
  </si>
  <si>
    <t>Royal Alexandra Hospital</t>
  </si>
  <si>
    <t>Royal Alexandra Hospital, Paisley (RAH)</t>
  </si>
  <si>
    <t>Belford Hospital</t>
  </si>
  <si>
    <t>Belford</t>
  </si>
  <si>
    <t>Belford Hospital, Fort William</t>
  </si>
  <si>
    <t>Caithness General Hospital</t>
  </si>
  <si>
    <t>Caithness</t>
  </si>
  <si>
    <t>Caithness General Hospital, Wick</t>
  </si>
  <si>
    <t>Lorn &amp; Islands Hospital</t>
  </si>
  <si>
    <t>L&amp;I</t>
  </si>
  <si>
    <t>Lorn &amp; Islands Hospital, Oban</t>
  </si>
  <si>
    <t>Raigmore Hospital</t>
  </si>
  <si>
    <t>Raigmore</t>
  </si>
  <si>
    <t>Raigmore Hospital, Inverness</t>
  </si>
  <si>
    <t>Hairmyres Hospital</t>
  </si>
  <si>
    <t>Hairmyres</t>
  </si>
  <si>
    <t>Hairmyres Hospital, East Kilbride</t>
  </si>
  <si>
    <t>Monklands Hospital</t>
  </si>
  <si>
    <t>Monklands</t>
  </si>
  <si>
    <t>Monklands Hospital, Coatbridge</t>
  </si>
  <si>
    <t>Wishaw General Hospital</t>
  </si>
  <si>
    <t>Wishaw</t>
  </si>
  <si>
    <t>Royal Infirmary of Edinburgh</t>
  </si>
  <si>
    <t>RIE</t>
  </si>
  <si>
    <t>Royal Infirmary of Edinburgh at Little France (RIE)</t>
  </si>
  <si>
    <t>St John's Hospital</t>
  </si>
  <si>
    <t>SJH</t>
  </si>
  <si>
    <t>St John's Hospital, Livingston (SJH)</t>
  </si>
  <si>
    <t>Western General Hospital</t>
  </si>
  <si>
    <t>WGH</t>
  </si>
  <si>
    <t>Western General Hospital, Edinburgh (WGH)</t>
  </si>
  <si>
    <t>Balfour Hospital</t>
  </si>
  <si>
    <t>Balfour</t>
  </si>
  <si>
    <t>Balfour Hospital, Orkney</t>
  </si>
  <si>
    <t>Gilbert Bain Hospital</t>
  </si>
  <si>
    <t>Gilbert Bain</t>
  </si>
  <si>
    <t>Gilbert Bain Hospital, Shetland</t>
  </si>
  <si>
    <t>Ninewells Hospital</t>
  </si>
  <si>
    <t>Ninewells</t>
  </si>
  <si>
    <t>Ninewells Hospital, Dundee</t>
  </si>
  <si>
    <t>Perth Royal Infirmary</t>
  </si>
  <si>
    <t>PRI</t>
  </si>
  <si>
    <t>Perth Royal Infirmary (PRI)</t>
  </si>
  <si>
    <t>Uist &amp; Barra Hospital</t>
  </si>
  <si>
    <t>Uist &amp; Barra</t>
  </si>
  <si>
    <t>Uist &amp; Barra Hospital, Benbecula</t>
  </si>
  <si>
    <t>Western Isles Hospital</t>
  </si>
  <si>
    <t>Western Isles Hospital (WIH)</t>
  </si>
  <si>
    <t>Scotland</t>
  </si>
  <si>
    <t>NHS Board Summary</t>
  </si>
  <si>
    <t>(b) 2 Days*</t>
  </si>
  <si>
    <t>NHS board of hospital</t>
  </si>
  <si>
    <t>%</t>
  </si>
  <si>
    <t>† Confidence intervals calculated using method described in: ALTMAN et al (2000) Statistics with confidence 2nd edition chapter 6 pp 46-47. ISBN 0727913751.</t>
  </si>
  <si>
    <t>NHSQIS 100%</t>
  </si>
  <si>
    <t>NHSQIS 80%</t>
  </si>
  <si>
    <t>(b) within 4 hours</t>
  </si>
  <si>
    <t>(c) within 12 hours</t>
  </si>
  <si>
    <t>(d) within 18 hours</t>
  </si>
  <si>
    <t>(e) within 24 hours</t>
  </si>
  <si>
    <t>(f) over 24 hours</t>
  </si>
  <si>
    <t>Within 4 hours</t>
  </si>
  <si>
    <t>Within 12 hours</t>
  </si>
  <si>
    <t>Within 18 hours</t>
  </si>
  <si>
    <t>Within 24 hours</t>
  </si>
  <si>
    <t>Over 24 hours</t>
  </si>
  <si>
    <t>4&lt;12H</t>
  </si>
  <si>
    <t>12&lt;18H</t>
  </si>
  <si>
    <t>18&lt;24H</t>
  </si>
  <si>
    <t>12&lt;24</t>
  </si>
  <si>
    <r>
      <t>Fife</t>
    </r>
    <r>
      <rPr>
        <vertAlign val="superscript"/>
        <sz val="10"/>
        <rFont val="Arial"/>
        <family val="2"/>
      </rPr>
      <t>3</t>
    </r>
  </si>
  <si>
    <r>
      <t>Forth Valley</t>
    </r>
    <r>
      <rPr>
        <vertAlign val="superscript"/>
        <sz val="10"/>
        <rFont val="Arial"/>
        <family val="2"/>
      </rPr>
      <t>3</t>
    </r>
  </si>
  <si>
    <r>
      <t>Grampian</t>
    </r>
    <r>
      <rPr>
        <vertAlign val="superscript"/>
        <sz val="10"/>
        <rFont val="Arial"/>
        <family val="2"/>
      </rPr>
      <t>3</t>
    </r>
  </si>
  <si>
    <r>
      <t>Greater Glasgow &amp; Clyde</t>
    </r>
    <r>
      <rPr>
        <vertAlign val="superscript"/>
        <sz val="10"/>
        <rFont val="Arial"/>
        <family val="2"/>
      </rPr>
      <t>3</t>
    </r>
  </si>
  <si>
    <r>
      <t>Orkney</t>
    </r>
    <r>
      <rPr>
        <vertAlign val="superscript"/>
        <sz val="10"/>
        <rFont val="Arial"/>
        <family val="2"/>
      </rPr>
      <t>1</t>
    </r>
  </si>
  <si>
    <r>
      <t>Western Isles</t>
    </r>
    <r>
      <rPr>
        <vertAlign val="superscript"/>
        <sz val="10"/>
        <rFont val="Arial"/>
        <family val="2"/>
      </rPr>
      <t>2</t>
    </r>
  </si>
  <si>
    <t>VHK</t>
  </si>
  <si>
    <t>ARI</t>
  </si>
  <si>
    <t>FVRH</t>
  </si>
  <si>
    <t>GRI</t>
  </si>
  <si>
    <t>RAH</t>
  </si>
  <si>
    <t>Forth Valley Royal Hospital (Larbert)</t>
  </si>
  <si>
    <t>Royal Infirmary of Edinburgh at Little France</t>
  </si>
  <si>
    <t>Title</t>
  </si>
  <si>
    <t>Page number in printed report</t>
  </si>
  <si>
    <t>Stroke Unit Information.</t>
  </si>
  <si>
    <t>GCH*</t>
  </si>
  <si>
    <t>Belford*</t>
  </si>
  <si>
    <t>Caithness*</t>
  </si>
  <si>
    <t>Hospital Name</t>
  </si>
  <si>
    <t>Acute Stroke Unit (ASU) beds</t>
  </si>
  <si>
    <t>Integrated Stroke Unit (ISU) beds</t>
  </si>
  <si>
    <t>Comments
(e.g. Off-site Locations)</t>
  </si>
  <si>
    <t>TOTALS</t>
  </si>
  <si>
    <t>Stroke Standard (2013)</t>
  </si>
  <si>
    <t>Stroke Rehabilitation Unit (SRU) beds on acute site</t>
  </si>
  <si>
    <t>SRU beds off acute site</t>
  </si>
  <si>
    <t>NHSSCOTLAND</t>
  </si>
  <si>
    <t>Victoria Hospital Kirkcaldy</t>
  </si>
  <si>
    <t>(a)
Initial Diagnosis Only</t>
  </si>
  <si>
    <t>(b)
Initial AND Final Diagnosis</t>
  </si>
  <si>
    <t>(c)
Final Diagnosis Only</t>
  </si>
  <si>
    <t>Initial Only</t>
  </si>
  <si>
    <t>Initial AND Final</t>
  </si>
  <si>
    <t>Final Only</t>
  </si>
  <si>
    <r>
      <t>Lanarkshire</t>
    </r>
    <r>
      <rPr>
        <vertAlign val="superscript"/>
        <sz val="10"/>
        <rFont val="Arial"/>
        <family val="2"/>
      </rPr>
      <t>2</t>
    </r>
  </si>
  <si>
    <t>Gilbert Bain*</t>
  </si>
  <si>
    <r>
      <t xml:space="preserve">2. Due to the number of beds within some of the hospitals indicated (*) and the small numbers of stroke admissions to these hospitals </t>
    </r>
    <r>
      <rPr>
        <b/>
        <sz val="8"/>
        <rFont val="Arial"/>
        <family val="2"/>
      </rPr>
      <t>it is not practical to have a defined Stroke Unit</t>
    </r>
    <r>
      <rPr>
        <sz val="8"/>
        <rFont val="Arial"/>
        <family val="2"/>
      </rPr>
      <t>. We have confirmed however that a defined stroke pathway is in place in these hospitals and that the Scottish Stroke Care Standards criteria are established within that pathway.</t>
    </r>
  </si>
  <si>
    <r>
      <t xml:space="preserve">2.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</si>
  <si>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t>Table 1: Poisson distribution 95% confidence limits.</t>
  </si>
  <si>
    <t>Observed</t>
  </si>
  <si>
    <t>Lower Confidence Limit</t>
  </si>
  <si>
    <t>Upper Confidence Limit</t>
  </si>
  <si>
    <t>Note that the Scotland column in the chart is coloured green and red simply to differentiate it from the hospital columns and the colours are not indicative of performance. Light green corresponds to 'Final Only', red corresponds to 'Initial &amp; Final' and dark green corresponds to 'Initial Only'.</t>
  </si>
  <si>
    <t>Horizontal line reflects Scottish Stroke Care Standard (2013) of 90% of stroke patients admitted to a Stroke Unit within 1 day of admission.</t>
  </si>
  <si>
    <r>
      <t xml:space="preserve">4.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</si>
  <si>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t xml:space="preserve"> - an initial diagnosis of stroke i.e. possible stroke patients who may turn out to have another diagnosis once investigations are complete;</t>
  </si>
  <si>
    <t xml:space="preserve"> - a final diagnosis of stroke i.e. patients confirmed as having had strokes when their initial diagnosis may have been considered as something else;</t>
  </si>
  <si>
    <t xml:space="preserve"> - an initial diagnosis and final diagnosis of stroke i.e. patients suspected of having had a stroke who have this diagnosis confirmed on investigation.</t>
  </si>
  <si>
    <t>1. Both initial diagnosis and final diagnosis may be recorded in the SSCA data relating, respectively, to whether a patient may be suspected of having had a stroke and whether the stroke</t>
  </si>
  <si>
    <t>2. In some instances, data entered into eSSCA are assigned to admitting hospitals other than the main acute hospitals participating in the Scottish Stroke Care Audit. Data for these</t>
  </si>
  <si>
    <t xml:space="preserve">     hospitals are combined with data for their respective main acute hospitals.</t>
  </si>
  <si>
    <t>CI
2015</t>
  </si>
  <si>
    <t>Queen Elizabeth University Hospital - Glasgow</t>
  </si>
  <si>
    <t>QEUH</t>
  </si>
  <si>
    <t>Queen Elizabeth University Hospital (QEUH)</t>
  </si>
  <si>
    <t>Queen Elizabeth University Hospital</t>
  </si>
  <si>
    <t>Queen Elizabeth University Hospital (QEUH), Glasgow</t>
  </si>
  <si>
    <t>Hyper Acute  Stroke Unit (HASU)  beds</t>
  </si>
  <si>
    <t>Monklands Hospital, Airdrie</t>
  </si>
  <si>
    <t>Horizontal line reflects Scottish Stroke Care Standard (2013) of 95% ischaemic stroke patients to receive aspirin within 1 day of admission.</t>
  </si>
  <si>
    <t>Horizontal line reflects Scottish Stroke Care Standard (2013) of 95% of acute ischaemic stroke patients to receive aspirin within 1 day of admission.</t>
  </si>
  <si>
    <t>2016 (%)</t>
  </si>
  <si>
    <t>CI
2016</t>
  </si>
  <si>
    <t>2016 (%) - no statistically significant change</t>
  </si>
  <si>
    <t>Confidence Interval 2016 (%)</t>
  </si>
  <si>
    <t>Stroke Standard (2016)</t>
  </si>
  <si>
    <t>Horizontal solid line reflects Scottish Stroke Care Standard (2016) of 100% of stroke patients to receive a swallow screen within 4 hours of admission.</t>
  </si>
  <si>
    <t>click here for the SSCA web site where a PDF copy of the Scottish Stroke Improvement Plan may be viewed and/or downloaded</t>
  </si>
  <si>
    <t>* The Scottish Stroke Care Standard for swallow screen within 4 hours was introduced from April 2016 and complete data are unavailable prior to this date because swallow screen time was only recorded from April 2016. Prior to April 2016 only swallow screen date was recorded.</t>
  </si>
  <si>
    <t>5. During 2016, NHS Ayrshire &amp; Arran reorganised its services for acute stroke patients, transferring to Crosshouse Hospital the services previously provided in Ayr Hospital.</t>
  </si>
  <si>
    <t>3. During 2016, NHS Ayrshire &amp; Arran reorganised its services for acute stroke patients, transferring to Crosshouse Hospital the services previously provided in Ayr Hospital.</t>
  </si>
  <si>
    <t>Horizontal line reflects Scottish Stroke Care Standard (2016) of 100% of stroke patients swallow screened within 4 hours of admission.</t>
  </si>
  <si>
    <t>Horizontal line reflects Scottish Stroke Care Standard (2016) of 95% of stroke patients to receive a brain scan within 24 hours of admission.</t>
  </si>
  <si>
    <t>4. During 2016, NHS Ayrshire &amp; Arran reorganised its services for acute stroke patients, transferring to Crosshouse Hospital the services previously provided in Ayr Hospital.</t>
  </si>
  <si>
    <t>Horizontal solid line reflects Scottish Stroke Care Standard (2016) of 95% of stroke patients to receive a brain scan within 24 hours of admission.</t>
  </si>
  <si>
    <t>ORDER</t>
  </si>
  <si>
    <t>3. In measuring the proportion of patients receiving an 'appropriate' bundle, patients ineligible for, and therefore not receiving, specific components of the bundle are counted as having received their appropriate bundle provided they received the remaining components for which they were eligible.</t>
  </si>
  <si>
    <t>2017 (%)</t>
  </si>
  <si>
    <t>Confidence interval 2017 (%)</t>
  </si>
  <si>
    <r>
      <t xml:space="preserve">  this analysis. The data relate to patients with </t>
    </r>
    <r>
      <rPr>
        <b/>
        <i/>
        <sz val="8"/>
        <rFont val="Arial"/>
        <family val="2"/>
      </rPr>
      <t>final</t>
    </r>
    <r>
      <rPr>
        <sz val="8"/>
        <rFont val="Arial"/>
        <family val="2"/>
      </rPr>
      <t xml:space="preserve"> diagnosis of stroke and are for </t>
    </r>
    <r>
      <rPr>
        <b/>
        <sz val="8"/>
        <rFont val="Arial"/>
        <family val="2"/>
      </rPr>
      <t>calendar years 2016 and 2017</t>
    </r>
    <r>
      <rPr>
        <sz val="8"/>
        <rFont val="Arial"/>
        <family val="2"/>
      </rPr>
      <t xml:space="preserve"> (i.e. 1 January - 31 December).</t>
    </r>
  </si>
  <si>
    <t>2017 (%) - statistically significant improvement</t>
  </si>
  <si>
    <t>2017 (%) - statistically significant decline</t>
  </si>
  <si>
    <r>
      <t xml:space="preserve">  this analysis. The data relate to patients with </t>
    </r>
    <r>
      <rPr>
        <b/>
        <i/>
        <sz val="8"/>
        <rFont val="Arial"/>
        <family val="2"/>
      </rPr>
      <t>final</t>
    </r>
    <r>
      <rPr>
        <sz val="8"/>
        <rFont val="Arial"/>
        <family val="2"/>
      </rPr>
      <t xml:space="preserve"> diagnosis of stroke and are for the nine month period  1 April - 31 December </t>
    </r>
    <r>
      <rPr>
        <b/>
        <sz val="8"/>
        <rFont val="Arial"/>
        <family val="2"/>
      </rPr>
      <t>in years 2016 and 2017</t>
    </r>
    <r>
      <rPr>
        <sz val="8"/>
        <rFont val="Arial"/>
        <family val="2"/>
      </rPr>
      <t>).</t>
    </r>
  </si>
  <si>
    <t>(columns are for Apr-Dec in each year)</t>
  </si>
  <si>
    <r>
      <t xml:space="preserve">  this analysis. The data relate to patients with </t>
    </r>
    <r>
      <rPr>
        <b/>
        <i/>
        <sz val="8"/>
        <rFont val="Arial"/>
        <family val="2"/>
      </rPr>
      <t>final</t>
    </r>
    <r>
      <rPr>
        <sz val="8"/>
        <rFont val="Arial"/>
        <family val="2"/>
      </rPr>
      <t xml:space="preserve"> diagnosis of stroke and are for </t>
    </r>
    <r>
      <rPr>
        <b/>
        <sz val="8"/>
        <rFont val="Arial"/>
        <family val="2"/>
      </rPr>
      <t xml:space="preserve">calendar years 2016 and 2017 </t>
    </r>
    <r>
      <rPr>
        <sz val="8"/>
        <rFont val="Arial"/>
        <family val="2"/>
      </rPr>
      <t>(i.e. 1 January - 31 December).</t>
    </r>
  </si>
  <si>
    <t>CI
2017</t>
  </si>
  <si>
    <t>2017 (%) - no statistically significant change</t>
  </si>
  <si>
    <t>20 stroke rehabilitation beds within 30 bedded Redburn Rehabilitation ward, Ayrshire Central Hospital</t>
  </si>
  <si>
    <t>20 bedded unit with mix of medical and surgical admissions including hyperacute and acute stroke</t>
  </si>
  <si>
    <t>QMH Ward 6 - 15 beds within a stroke and general rehabilitation ward. 
Letham ward Cameron Hospital - 12 funded beds but currently operating 14 with increase to 15/16 beds as necessary (rehabilitation for over 65).
Sir George Sharp Unit (rehabilitation for under 65) 6 to 7 out of 12 beds.</t>
  </si>
  <si>
    <t>Stirling Community Hospital - 26 beds in total - 10 stroke rehabilitation and 16 for patients with generic rehabilitatiion requirements</t>
  </si>
  <si>
    <t>6 stroke beds within another ward</t>
  </si>
  <si>
    <t>Stroke beds within an acute medical ward</t>
  </si>
  <si>
    <t>24 off site rehab beds at Stobhill</t>
  </si>
  <si>
    <t>6 off site rehab beds at Vale of Leven</t>
  </si>
  <si>
    <t>SRU beds off site at Astley Ainslie Hospital.Charles Bell Pavilion - 40 beds and East Pavilion - 6 beds = 46 neuro rehab beds (no stroke beds are ring fenced)</t>
  </si>
  <si>
    <t>No specific stroke beds but beds will be made available within acute ward as required.</t>
  </si>
  <si>
    <t>Stroke beds within medical ward</t>
  </si>
  <si>
    <t>Number of acute strokes discharged in 2017</t>
  </si>
  <si>
    <r>
      <t xml:space="preserve">1. The column "Number of acute strokes </t>
    </r>
    <r>
      <rPr>
        <b/>
        <sz val="8"/>
        <rFont val="Arial"/>
        <family val="2"/>
      </rPr>
      <t>discharged</t>
    </r>
    <r>
      <rPr>
        <sz val="8"/>
        <rFont val="Arial"/>
        <family val="2"/>
      </rPr>
      <t xml:space="preserve"> in 2017" is based on inpatients with a final diagnosis of stroke discharged during Jan-Dec 2017 and this cohort of patients differs slightly from the inpatient cohort reported upon elsewhere in this National Report. For inpatients, the report focuses principally on those patients with a final diagnosis of stroke </t>
    </r>
    <r>
      <rPr>
        <b/>
        <sz val="8"/>
        <rFont val="Arial"/>
        <family val="2"/>
      </rPr>
      <t>admitted</t>
    </r>
    <r>
      <rPr>
        <sz val="8"/>
        <rFont val="Arial"/>
        <family val="2"/>
      </rPr>
      <t xml:space="preserve"> during Jan-Dec 2017. Some patients discharged in 2017 may have been admitted in 2016 or earlier. Some patients admitted in 2017 may have been discharged in 2018.</t>
    </r>
  </si>
  <si>
    <t>Stracathro has 10 stroke rehab beds. RVH - 16 rehab beds comprising of 14 designated stroke beds, 2 MFE/stroke "swing" beds. In addition, The Centre for Brain Injury has 16 beds for patients aged 16-65 years with either brain injury or stroke.</t>
  </si>
  <si>
    <t>3. During 2017 NHS Dumfries &amp; Galloway opened the New Dumfries &amp; Galloway Royal Infirmary.</t>
  </si>
  <si>
    <t>Note that the Scotland column in the chart is coloured green and red simply to differentiate it from the hospital columns and the colours are not indicative of performance. Light green corresponds to '2 days', red corresponds to '1 day' and dark green corresponds to 'Same Day'.
The chart columns are ranked, by hospital, on the percentage within 1 day.</t>
  </si>
  <si>
    <t>4. During 2017 NHS Dumfries &amp; Galloway opened the New Dumfries &amp; Galloway Royal Infirmary.</t>
  </si>
  <si>
    <t>Scottish Stroke Care Audit 2018 National Report: Stroke Services in Scottish Hospitals, Data Relating to 2017.</t>
  </si>
  <si>
    <t>Comparison of initial diagnosis of stroke versus final diagnosis of stroke, 2017 data.</t>
  </si>
  <si>
    <t>2016
(Apr-Dec)</t>
  </si>
  <si>
    <t>2017
(Apr-Dec)</t>
  </si>
  <si>
    <t>Rankings</t>
  </si>
  <si>
    <t>2016*
(Apr-Dec)</t>
  </si>
  <si>
    <t>* 2016 data have been revised since their publication in the 2017 Scottish Stroke Improvement Plan.</t>
  </si>
  <si>
    <t>(if the 2016 ranking is omitted then it means the 2017 ranking is the same as the 2016 ranking)</t>
  </si>
  <si>
    <t>2017 (April - December)</t>
  </si>
  <si>
    <t>Currently operating as stroke unit with 4 additional beds. Woodend - SRU: 34beds. Fraserburgh - SRU: 6 beds</t>
  </si>
  <si>
    <t>24 stroke rehab beds within Station 10</t>
  </si>
  <si>
    <r>
      <t xml:space="preserve">Chart 3.2  Percentage of stroke patients admitted to a Stroke Unit within 1 day of admission to hospital, 2016 and 2017 data (based on </t>
    </r>
    <r>
      <rPr>
        <b/>
        <i/>
        <sz val="10"/>
        <rFont val="Arial"/>
        <family val="2"/>
      </rPr>
      <t>final</t>
    </r>
    <r>
      <rPr>
        <b/>
        <sz val="10"/>
        <rFont val="Arial"/>
        <family val="2"/>
      </rPr>
      <t xml:space="preserve"> diagnosis).</t>
    </r>
  </si>
  <si>
    <t>Chart 3.2</t>
  </si>
  <si>
    <t>Chart 3.1</t>
  </si>
  <si>
    <t>Chart 3.3</t>
  </si>
  <si>
    <r>
      <t xml:space="preserve">Chart 3.3 Percentage of stroke patients with a swallow screening within 4 hours of admission, April-December 2016 and April-December 2017 data (based on </t>
    </r>
    <r>
      <rPr>
        <b/>
        <i/>
        <sz val="10"/>
        <rFont val="Arial"/>
        <family val="2"/>
      </rPr>
      <t>final</t>
    </r>
    <r>
      <rPr>
        <b/>
        <sz val="10"/>
        <rFont val="Arial"/>
        <family val="2"/>
      </rPr>
      <t xml:space="preserve"> diagnosis).</t>
    </r>
  </si>
  <si>
    <t>Chart 3.4</t>
  </si>
  <si>
    <r>
      <t xml:space="preserve">Chart 3.4  Percentage of stroke patients with a brain scan within 24 hours of admission, 2016 and 2017 data (based on </t>
    </r>
    <r>
      <rPr>
        <b/>
        <i/>
        <sz val="10"/>
        <rFont val="Arial"/>
        <family val="2"/>
      </rPr>
      <t>final</t>
    </r>
    <r>
      <rPr>
        <b/>
        <sz val="10"/>
        <rFont val="Arial"/>
        <family val="2"/>
      </rPr>
      <t xml:space="preserve"> diagnosis).</t>
    </r>
  </si>
  <si>
    <t>Chart 3.5</t>
  </si>
  <si>
    <t>Chart 3.6</t>
  </si>
  <si>
    <t>Chart 3.5  Percentage of acute ischaemic stroke patients given aspirin in hospital within 1 day of admission, 2016 and 2017 data (based on final diagnosis).</t>
  </si>
  <si>
    <t>Chart 3.7  Percentage of stroke patients with a brain scan by number of hours to scan, 2017 data (based on final diagnosis).</t>
  </si>
  <si>
    <t>Chart 3.7</t>
  </si>
  <si>
    <t>Chart 3.8</t>
  </si>
  <si>
    <r>
      <t xml:space="preserve">Chart 3.9 Comparison of </t>
    </r>
    <r>
      <rPr>
        <b/>
        <i/>
        <sz val="10"/>
        <rFont val="Arial"/>
        <family val="2"/>
      </rPr>
      <t>initial</t>
    </r>
    <r>
      <rPr>
        <b/>
        <sz val="10"/>
        <rFont val="Arial"/>
        <family val="2"/>
      </rPr>
      <t xml:space="preserve"> diagnosis of stroke versus </t>
    </r>
    <r>
      <rPr>
        <b/>
        <i/>
        <sz val="10"/>
        <rFont val="Arial"/>
        <family val="2"/>
      </rPr>
      <t>final</t>
    </r>
    <r>
      <rPr>
        <b/>
        <sz val="10"/>
        <rFont val="Arial"/>
        <family val="2"/>
      </rPr>
      <t xml:space="preserve"> diagnosis of stroke, 2017 data.</t>
    </r>
  </si>
  <si>
    <t>Chart 3.9</t>
  </si>
  <si>
    <r>
      <t>Chart 3.1  Relative ranking of NHS board performance against inpatient bundle, April - December 2016 and April - December 2017 data (</t>
    </r>
    <r>
      <rPr>
        <b/>
        <i/>
        <sz val="10"/>
        <color theme="1"/>
        <rFont val="Arial"/>
        <family val="2"/>
      </rPr>
      <t>initial</t>
    </r>
    <r>
      <rPr>
        <b/>
        <sz val="10"/>
        <color theme="1"/>
        <rFont val="Arial"/>
        <family val="2"/>
      </rPr>
      <t xml:space="preserve"> </t>
    </r>
    <r>
      <rPr>
        <b/>
        <u/>
        <sz val="10"/>
        <color theme="1"/>
        <rFont val="Arial"/>
        <family val="2"/>
      </rPr>
      <t>and</t>
    </r>
    <r>
      <rPr>
        <b/>
        <sz val="10"/>
        <color theme="1"/>
        <rFont val="Arial"/>
        <family val="2"/>
      </rPr>
      <t xml:space="preserve"> </t>
    </r>
    <r>
      <rPr>
        <b/>
        <i/>
        <sz val="10"/>
        <color theme="1"/>
        <rFont val="Arial"/>
        <family val="2"/>
      </rPr>
      <t>final</t>
    </r>
    <r>
      <rPr>
        <b/>
        <sz val="10"/>
        <color theme="1"/>
        <rFont val="Arial"/>
        <family val="2"/>
      </rPr>
      <t xml:space="preserve"> diagnosis)</t>
    </r>
  </si>
  <si>
    <r>
      <t xml:space="preserve">1. </t>
    </r>
    <r>
      <rPr>
        <b/>
        <sz val="8"/>
        <rFont val="Arial"/>
        <family val="2"/>
      </rPr>
      <t>Uist &amp; Barra Hospital, NHS Western Isles does not have a CT scanner</t>
    </r>
    <r>
      <rPr>
        <sz val="8"/>
        <rFont val="Arial"/>
        <family val="2"/>
      </rPr>
      <t xml:space="preserve"> but patients are airlifted to Western Isles Hospital and a proportion may arrive in sufficient time to have brain imaging within 24 hours of admission.</t>
    </r>
  </si>
  <si>
    <t>Notes regarding Chart 3.5:</t>
  </si>
  <si>
    <t>Notes regarding Chart 3.7:</t>
  </si>
  <si>
    <t>Notes regarding Chart 3.2:</t>
  </si>
  <si>
    <t>Notes regarding Chart 3.3:</t>
  </si>
  <si>
    <t>Notes regarding Chart 3.4:</t>
  </si>
  <si>
    <r>
      <t xml:space="preserve">Chart 3.6  Percentage of stroke patients with a swallow screen by number of hours to swallow screen, April - December 2017 data (based on </t>
    </r>
    <r>
      <rPr>
        <b/>
        <i/>
        <sz val="10"/>
        <rFont val="Arial"/>
        <family val="2"/>
      </rPr>
      <t>final</t>
    </r>
    <r>
      <rPr>
        <b/>
        <sz val="10"/>
        <rFont val="Arial"/>
        <family val="2"/>
      </rPr>
      <t xml:space="preserve"> diagnosis).</t>
    </r>
  </si>
  <si>
    <t>Notes regarding Chart 3.6:</t>
  </si>
  <si>
    <r>
      <t xml:space="preserve">  this analysis. The data relate to patients with </t>
    </r>
    <r>
      <rPr>
        <b/>
        <i/>
        <sz val="8"/>
        <rFont val="Arial"/>
        <family val="2"/>
      </rPr>
      <t>final</t>
    </r>
    <r>
      <rPr>
        <sz val="8"/>
        <rFont val="Arial"/>
        <family val="2"/>
      </rPr>
      <t xml:space="preserve"> diagnosis of stroke and are for the nine month period  1 April - 31 December 2017).</t>
    </r>
  </si>
  <si>
    <r>
      <t xml:space="preserve">Chart 3.8  Percentage of acute ischaemic stroke patients given aspirin in hospital by number of days to receipt, 2017 data (based on </t>
    </r>
    <r>
      <rPr>
        <b/>
        <i/>
        <sz val="10"/>
        <rFont val="Arial"/>
        <family val="2"/>
      </rPr>
      <t>final</t>
    </r>
    <r>
      <rPr>
        <b/>
        <sz val="10"/>
        <rFont val="Arial"/>
        <family val="2"/>
      </rPr>
      <t xml:space="preserve"> diagnosis).</t>
    </r>
  </si>
  <si>
    <t xml:space="preserve"> Relative ranking of NHS board performance against inpatient bundle, April - December 2016 and April - December 2017 data (initial and final diagnosis)</t>
  </si>
  <si>
    <t xml:space="preserve"> Percentage of stroke patients admitted to a Stroke Unit within 1 day of admission to hospital, 2016 and 2017 data (based on final diagnosis).</t>
  </si>
  <si>
    <t>Percentage of stroke patients with a swallow screening within 4 hours of admission, April-December 2016 and April-December 2017 data (based on final diagnosis).</t>
  </si>
  <si>
    <t>Percentage of stroke patients with a brain scan within 24 hours of admission, 2016 and 2017 data (based on final diagnosis).</t>
  </si>
  <si>
    <t>Percentage of acute ischaemic stroke patients given aspirin in hospital within 1 day of admission, 2016 and 2017 data (based on final diagnosis).</t>
  </si>
  <si>
    <t>Percentage of stroke patients with a swallow screen by number of hours to swallow screen, April - December 2016 data (based on final diagnosis).</t>
  </si>
  <si>
    <t>Percentage of stroke patients with a brain scan by number of hours to scan, 2017 data (based on final diagnosis).</t>
  </si>
  <si>
    <t>Percentage of acute ischaemic stroke patients given aspirin in hospital by number of days to receipt, 2017 data (based on final diagnosis).</t>
  </si>
  <si>
    <t>Notes regarding Chart 3.9:</t>
  </si>
  <si>
    <t xml:space="preserve">    diagnosis is confirmed on investigation. Chart 3.9 presents information on three groups of patients, those with:</t>
  </si>
  <si>
    <t>view Chart 3.9 data</t>
  </si>
  <si>
    <t>Notes regarding Chart 3.8:</t>
  </si>
  <si>
    <t>2. The denominator for the percentages excludes patients with valid contraindications to aspirin and those in receipt of thrombolysis where aspirin may be delayed for clinical reasons.</t>
  </si>
  <si>
    <t>view Chart 3.8 data</t>
  </si>
  <si>
    <t>2. During 2017 NHS Dumfries &amp; Galloway opened the New Dumfries &amp; Galloway Royal Infirmary.</t>
  </si>
  <si>
    <t>view Chart 3.7 data</t>
  </si>
  <si>
    <t>5. During 2017 NHS Dumfries &amp; Galloway opened the New Dumfries &amp; Galloway Royal Infirmary.</t>
  </si>
  <si>
    <t>view Chart 3.6 data</t>
  </si>
  <si>
    <t>Note that the Scotland column in the chart is coloured light green and dark green simply to differentiate it from the hospital columns and the colours are not indicative of performance. Light green corresponds to 'Within 24 hours' and dark green corresponds to 'Within 4 hours'.
The chart columns are ranked, by hospital, on the percentage within 24 hours.</t>
  </si>
  <si>
    <t>Note that the Scotland column in the chart is coloured light green and dark green simply to differentiate it from the hospital columns and the colours are not indicative of performance. Light green corresponds to 'Within 24 hours', red corresponds to 'Within 12 hours' and dark green corresponds to 'Within 4 hours'.
The chart columns are ranked, by hospital, on the percentage within 24 hours.</t>
  </si>
  <si>
    <r>
      <t xml:space="preserve">2. </t>
    </r>
    <r>
      <rPr>
        <b/>
        <sz val="8"/>
        <rFont val="Arial"/>
        <family val="2"/>
      </rPr>
      <t>The data included in Chart 3.5 were extracted from eSSCA on the 22nd March 2018</t>
    </r>
    <r>
      <rPr>
        <sz val="8"/>
        <rFont val="Arial"/>
        <family val="2"/>
      </rPr>
      <t>. Changes/ updates to the data following this date will therefore not feature in</t>
    </r>
  </si>
  <si>
    <t>view Chart 3.5 data</t>
  </si>
  <si>
    <r>
      <t xml:space="preserve">2. </t>
    </r>
    <r>
      <rPr>
        <b/>
        <sz val="8"/>
        <rFont val="Arial"/>
        <family val="2"/>
      </rPr>
      <t>The data included in Chart 3.4 were extracted from eSSCA on the 22nd March 2018</t>
    </r>
    <r>
      <rPr>
        <sz val="8"/>
        <rFont val="Arial"/>
        <family val="2"/>
      </rPr>
      <t>. Changes/ updates to the data following this date will therefore not feature in</t>
    </r>
  </si>
  <si>
    <t>6. A small proportion of patients with query in-hospital wake-up strokes are excluded from the chart.</t>
  </si>
  <si>
    <t>view Chart 3.4 data</t>
  </si>
  <si>
    <r>
      <t xml:space="preserve">1. </t>
    </r>
    <r>
      <rPr>
        <b/>
        <sz val="8"/>
        <rFont val="Arial"/>
        <family val="2"/>
      </rPr>
      <t>The data included in Chart 3.3 were extracted from eSSCA on the 22nd March 2018</t>
    </r>
    <r>
      <rPr>
        <sz val="8"/>
        <rFont val="Arial"/>
        <family val="2"/>
      </rPr>
      <t>. Changes/ updates to the data following this date will therefore not feature in</t>
    </r>
  </si>
  <si>
    <t>5. A small proportion of patients with query in-hospital wake-up strokes are excluded from the chart.</t>
  </si>
  <si>
    <t>view Chart 3.3 data</t>
  </si>
  <si>
    <r>
      <t xml:space="preserve">3. </t>
    </r>
    <r>
      <rPr>
        <b/>
        <sz val="8"/>
        <rFont val="Arial"/>
        <family val="2"/>
      </rPr>
      <t>The data included in Chart 3.2 were extracted from eSSCA on the 22nd March 2018</t>
    </r>
    <r>
      <rPr>
        <sz val="8"/>
        <rFont val="Arial"/>
        <family val="2"/>
      </rPr>
      <t>. Changes/ updates to the data following this date will therefore not feature in</t>
    </r>
  </si>
  <si>
    <t>6. During 2017 NHS Dumfries &amp; Galloway opened the New Dumfries &amp; Galloway Royal Infirmary.</t>
  </si>
  <si>
    <t>view Chart 3.2 data</t>
  </si>
  <si>
    <t>view Chart 3.1 data</t>
  </si>
  <si>
    <t>Notes regarding Chart 3.1:</t>
  </si>
  <si>
    <t>2.The Stroke Care Bundle involves four components: admission to a Stroke Unit, swallow screen, brain scan and aspirin. Not all patients are eligible for all four components. An aspirin allergy, for example, would preclude the prescribing of aspirin, so the term 'appropriate' refers to patients receiving the components for which they were eligible. A flow chart diagram in Section 1 of this report describes the different categories of bundle depending on patients' eligibility.</t>
  </si>
  <si>
    <t>4. Data for 2016 have been revised since their publication in the 2017 Scottish Stroke Improvement Plan.</t>
  </si>
  <si>
    <t xml:space="preserve">6. Uist and Barra Hospital has been excluded from this chart due to very low patient numbers. </t>
  </si>
  <si>
    <t xml:space="preserve">4. Uist and Barra Hospital has been excluded from this chart due to very low patient numbers. </t>
  </si>
  <si>
    <t xml:space="preserve">7. Uist and Barra Hospital has been excluded from this chart due to very low patient numbers. </t>
  </si>
  <si>
    <t xml:space="preserve">3. Uist and Barra Hospital has been excluded from this chart due to very low patient numbers. </t>
  </si>
  <si>
    <t>Table 3.1 Stroke Unit Information.</t>
  </si>
  <si>
    <t>Table 3.1</t>
  </si>
  <si>
    <t>Section 3</t>
  </si>
  <si>
    <t>Table/ Chart* Number</t>
  </si>
  <si>
    <t>* Some chart worksheets may have a separate data worksheet showing the numbers upon which the chart is based.</t>
  </si>
  <si>
    <t>1. A 'bundle' involves a group of specific interventions/ processes of care that significantly improve patient outcome if done together rather than separately and this also improves the consistency with which patients are managed.</t>
  </si>
  <si>
    <r>
      <t xml:space="preserve">1. The denominator for the </t>
    </r>
    <r>
      <rPr>
        <b/>
        <sz val="8"/>
        <rFont val="Arial"/>
        <family val="2"/>
      </rPr>
      <t>percentages excludes patients with valid reasons not to give early aspirin (e.g. contraindications) and those in receipt of thrombolysis where aspirin may be delayed for clinical reasons.</t>
    </r>
    <r>
      <rPr>
        <sz val="8"/>
        <rFont val="Arial"/>
        <family val="2"/>
      </rPr>
      <t xml:space="preserve"> A small proportion of patients with query in-hospital wake-up strokes are also excluded.</t>
    </r>
  </si>
  <si>
    <r>
      <t xml:space="preserve">1. </t>
    </r>
    <r>
      <rPr>
        <b/>
        <sz val="8"/>
        <rFont val="Arial"/>
        <family val="2"/>
      </rPr>
      <t>The data included in chart 3.6 were extracted from eSSCA on the 22nd March 2018</t>
    </r>
    <r>
      <rPr>
        <sz val="8"/>
        <rFont val="Arial"/>
        <family val="2"/>
      </rPr>
      <t>. Changes/ updates to the data following this date will therefore not feature in</t>
    </r>
  </si>
  <si>
    <t>3. There may be some slight differences in the numerators and denominators when comparing Chart 3.6 to Chart 3.3 because some records for in-hospital stroke patients may have been assigned to their year of admission rather than their year of onset. This principally affects records around the period of December of one year and January of the next year where the date of admission is in one year and the date of onset is in the next year.</t>
  </si>
  <si>
    <t>4. There may be some slight differences in the numerators and denominators when comparing Chart 3.7 to Chart 3.4 because some records for in-hospital stroke patients may have been assigned to their year of admission rather than their year of onset. This principally affects records around the period of December of one year and January of the next year where the date of admission is in one year and the date of onset is in the next year.</t>
  </si>
  <si>
    <t>5. There may be some slight differences in the numerators and denominators when comparing Chart 3.8 to Chart 3.5 because some records for in-hospital stroke patients may have been assigned to their year of admission rather than their year of onset. This principally affects records around the period of December of one year and January of the next year where the date of admission is in one year and the date of onset is in the next year.</t>
  </si>
  <si>
    <r>
      <t>Note regarding Table 3.1</t>
    </r>
    <r>
      <rPr>
        <sz val="8"/>
        <rFont val="Arial"/>
        <family val="2"/>
      </rPr>
      <t>:</t>
    </r>
  </si>
  <si>
    <t>Note that the full list, including other sections, appears in the PDF version of the report as Appendix B</t>
  </si>
  <si>
    <t>Chart 3.10</t>
  </si>
  <si>
    <t>Mean percentage offered IPC between Feb 2014 to Dec 2016</t>
  </si>
  <si>
    <t>Mean percentage offered IPC in 2017</t>
  </si>
  <si>
    <t>Mean percentage offered IPC in 2016</t>
  </si>
  <si>
    <t>Mean percentage offered IPC in 2015</t>
  </si>
  <si>
    <t>Mean percentage offered IPC in 2014</t>
  </si>
  <si>
    <t>Percentage offered IPC</t>
  </si>
  <si>
    <t>Number offered IPC</t>
  </si>
  <si>
    <t>Number eligible for IPC</t>
  </si>
  <si>
    <t>Month</t>
  </si>
  <si>
    <t>Chart 3.10  Intermittent Pneumatic Compression (IPC) Percentage of immobile stroke patients offered IPC in Scotland Feb 2014 - Dec 2017.</t>
  </si>
  <si>
    <t>Intermittent Pneumatic Compression (IPC) Percentage of immobile stroke patients offered IPC in Scotland Feb 2014 - Dec 2017.</t>
  </si>
  <si>
    <t>view Chart 3.10 data</t>
  </si>
</sst>
</file>

<file path=xl/styles.xml><?xml version="1.0" encoding="utf-8"?>
<styleSheet xmlns="http://schemas.openxmlformats.org/spreadsheetml/2006/main">
  <numFmts count="6">
    <numFmt numFmtId="164" formatCode="\(\%\)"/>
    <numFmt numFmtId="165" formatCode="#,###,##0"/>
    <numFmt numFmtId="166" formatCode="0.0"/>
    <numFmt numFmtId="167" formatCode="#\ ###\ ##0"/>
    <numFmt numFmtId="168" formatCode="0.0%"/>
    <numFmt numFmtId="169" formatCode="###0"/>
  </numFmts>
  <fonts count="66">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b/>
      <sz val="8"/>
      <color indexed="9"/>
      <name val="Arial"/>
      <family val="2"/>
    </font>
    <font>
      <sz val="8"/>
      <color indexed="8"/>
      <name val="Arial"/>
      <family val="2"/>
    </font>
    <font>
      <sz val="8"/>
      <name val="Arial"/>
      <family val="2"/>
    </font>
    <font>
      <b/>
      <i/>
      <sz val="10"/>
      <name val="Arial"/>
      <family val="2"/>
    </font>
    <font>
      <sz val="9"/>
      <name val="Arial"/>
      <family val="2"/>
    </font>
    <font>
      <u/>
      <sz val="10"/>
      <color indexed="12"/>
      <name val="Arial"/>
      <family val="2"/>
    </font>
    <font>
      <i/>
      <u/>
      <sz val="8"/>
      <color indexed="12"/>
      <name val="Arial"/>
      <family val="2"/>
    </font>
    <font>
      <sz val="10"/>
      <name val="Arial"/>
      <family val="2"/>
    </font>
    <font>
      <b/>
      <sz val="8"/>
      <name val="Arial"/>
      <family val="2"/>
    </font>
    <font>
      <i/>
      <sz val="10"/>
      <name val="Arial"/>
      <family val="2"/>
    </font>
    <font>
      <b/>
      <sz val="10"/>
      <color indexed="9"/>
      <name val="Arial"/>
      <family val="2"/>
    </font>
    <font>
      <b/>
      <sz val="10"/>
      <color indexed="62"/>
      <name val="Arial"/>
      <family val="2"/>
    </font>
    <font>
      <b/>
      <vertAlign val="superscript"/>
      <sz val="8"/>
      <color indexed="9"/>
      <name val="Arial"/>
      <family val="2"/>
    </font>
    <font>
      <sz val="10"/>
      <color indexed="9"/>
      <name val="Arial"/>
      <family val="2"/>
    </font>
    <font>
      <vertAlign val="superscript"/>
      <sz val="10"/>
      <name val="Arial"/>
      <family val="2"/>
    </font>
    <font>
      <i/>
      <sz val="8"/>
      <name val="Arial"/>
      <family val="2"/>
    </font>
    <font>
      <b/>
      <i/>
      <u/>
      <sz val="10"/>
      <color indexed="12"/>
      <name val="Arial"/>
      <family val="2"/>
    </font>
    <font>
      <sz val="10"/>
      <color indexed="9"/>
      <name val="Trebuchet MS"/>
      <family val="2"/>
    </font>
    <font>
      <u/>
      <sz val="10"/>
      <color indexed="12"/>
      <name val="Arial"/>
      <family val="2"/>
    </font>
    <font>
      <sz val="10"/>
      <color indexed="8"/>
      <name val="Arial"/>
      <family val="2"/>
    </font>
    <font>
      <b/>
      <sz val="8"/>
      <color indexed="8"/>
      <name val="Arial"/>
      <family val="2"/>
    </font>
    <font>
      <sz val="10"/>
      <name val="Arial"/>
      <family val="2"/>
    </font>
    <font>
      <i/>
      <u/>
      <sz val="8"/>
      <color indexed="12"/>
      <name val="Arial"/>
      <family val="2"/>
    </font>
    <font>
      <sz val="8"/>
      <name val="Arial"/>
      <family val="2"/>
    </font>
    <font>
      <b/>
      <sz val="10"/>
      <color indexed="9"/>
      <name val="Arial"/>
      <family val="2"/>
    </font>
    <font>
      <b/>
      <sz val="10"/>
      <color indexed="62"/>
      <name val="Arial"/>
      <family val="2"/>
    </font>
    <font>
      <b/>
      <sz val="8"/>
      <color indexed="9"/>
      <name val="Arial"/>
      <family val="2"/>
    </font>
    <font>
      <sz val="10"/>
      <color indexed="9"/>
      <name val="Arial"/>
      <family val="2"/>
    </font>
    <font>
      <b/>
      <sz val="8"/>
      <color indexed="55"/>
      <name val="Arial"/>
      <family val="2"/>
    </font>
    <font>
      <b/>
      <sz val="7"/>
      <color indexed="55"/>
      <name val="Arial"/>
      <family val="2"/>
    </font>
    <font>
      <sz val="8"/>
      <color indexed="55"/>
      <name val="Arial"/>
      <family val="2"/>
    </font>
    <font>
      <b/>
      <sz val="7"/>
      <color indexed="55"/>
      <name val="Cambria"/>
      <family val="1"/>
    </font>
    <font>
      <sz val="9"/>
      <color indexed="55"/>
      <name val="Cambria"/>
      <family val="1"/>
    </font>
    <font>
      <sz val="9"/>
      <color indexed="55"/>
      <name val="Calibri"/>
      <family val="2"/>
    </font>
    <font>
      <b/>
      <sz val="10"/>
      <color theme="1"/>
      <name val="Arial"/>
      <family val="2"/>
    </font>
    <font>
      <sz val="10"/>
      <color theme="0"/>
      <name val="Arial"/>
      <family val="2"/>
    </font>
    <font>
      <sz val="8"/>
      <name val="Courier"/>
      <family val="3"/>
    </font>
    <font>
      <sz val="8"/>
      <color theme="1"/>
      <name val="Arial"/>
      <family val="2"/>
    </font>
    <font>
      <b/>
      <i/>
      <sz val="8"/>
      <name val="Arial"/>
      <family val="2"/>
    </font>
    <font>
      <b/>
      <i/>
      <sz val="10"/>
      <color theme="1"/>
      <name val="Arial"/>
      <family val="2"/>
    </font>
    <font>
      <sz val="9"/>
      <color theme="1"/>
      <name val="Arial"/>
      <family val="2"/>
    </font>
    <font>
      <sz val="10"/>
      <name val="Arial"/>
      <family val="2"/>
    </font>
    <font>
      <b/>
      <sz val="9"/>
      <color indexed="8"/>
      <name val="Arial Bold"/>
    </font>
    <font>
      <sz val="9"/>
      <color indexed="8"/>
      <name val="Arial"/>
      <family val="2"/>
    </font>
    <font>
      <sz val="9"/>
      <color indexed="8"/>
      <name val="Arial"/>
      <family val="2"/>
    </font>
    <font>
      <sz val="11"/>
      <color theme="1"/>
      <name val="Calibri"/>
      <family val="2"/>
      <scheme val="minor"/>
    </font>
    <font>
      <sz val="10"/>
      <name val="Arial"/>
      <family val="2"/>
      <charset val="1"/>
    </font>
    <font>
      <u/>
      <sz val="10"/>
      <name val="Arial"/>
      <family val="2"/>
    </font>
    <font>
      <sz val="10"/>
      <color theme="0" tint="-0.249977111117893"/>
      <name val="Arial"/>
      <family val="2"/>
    </font>
    <font>
      <b/>
      <u/>
      <sz val="10"/>
      <color theme="1"/>
      <name val="Arial"/>
      <family val="2"/>
    </font>
    <font>
      <b/>
      <i/>
      <sz val="10"/>
      <color rgb="FF333399"/>
      <name val="Arial"/>
      <family val="2"/>
    </font>
    <font>
      <sz val="8"/>
      <color theme="0" tint="-0.249977111117893"/>
      <name val="Arial"/>
      <family val="2"/>
    </font>
    <font>
      <sz val="8"/>
      <color theme="0" tint="-0.34998626667073579"/>
      <name val="Arial"/>
      <family val="2"/>
    </font>
    <font>
      <b/>
      <i/>
      <sz val="8"/>
      <color indexed="8"/>
      <name val="Arial"/>
      <family val="2"/>
    </font>
    <font>
      <b/>
      <sz val="10"/>
      <color theme="0"/>
      <name val="Arial"/>
      <family val="2"/>
    </font>
  </fonts>
  <fills count="13">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333399"/>
        <bgColor indexed="64"/>
      </patternFill>
    </fill>
  </fills>
  <borders count="90">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thin">
        <color indexed="9"/>
      </right>
      <top/>
      <bottom style="thin">
        <color indexed="12"/>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9"/>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9"/>
      </right>
      <top/>
      <bottom style="thin">
        <color indexed="62"/>
      </bottom>
      <diagonal/>
    </border>
    <border>
      <left style="thin">
        <color indexed="9"/>
      </left>
      <right style="thin">
        <color indexed="9"/>
      </right>
      <top/>
      <bottom style="thin">
        <color indexed="62"/>
      </bottom>
      <diagonal/>
    </border>
    <border>
      <left style="thin">
        <color indexed="9"/>
      </left>
      <right style="thin">
        <color indexed="9"/>
      </right>
      <top style="thin">
        <color indexed="9"/>
      </top>
      <bottom style="thin">
        <color indexed="62"/>
      </bottom>
      <diagonal/>
    </border>
    <border>
      <left style="thin">
        <color indexed="62"/>
      </left>
      <right style="thin">
        <color indexed="9"/>
      </right>
      <top style="thin">
        <color indexed="62"/>
      </top>
      <bottom style="thin">
        <color indexed="9"/>
      </bottom>
      <diagonal/>
    </border>
    <border>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
      <left style="thin">
        <color indexed="9"/>
      </left>
      <right style="thin">
        <color indexed="62"/>
      </right>
      <top style="thin">
        <color indexed="62"/>
      </top>
      <bottom style="thin">
        <color indexed="9"/>
      </bottom>
      <diagonal/>
    </border>
    <border>
      <left style="thin">
        <color indexed="9"/>
      </left>
      <right style="thin">
        <color indexed="9"/>
      </right>
      <top/>
      <bottom style="thin">
        <color indexed="9"/>
      </bottom>
      <diagonal/>
    </border>
    <border>
      <left style="thin">
        <color indexed="62"/>
      </left>
      <right style="thin">
        <color indexed="9"/>
      </right>
      <top style="thin">
        <color indexed="9"/>
      </top>
      <bottom style="thin">
        <color indexed="62"/>
      </bottom>
      <diagonal/>
    </border>
    <border>
      <left/>
      <right style="thin">
        <color indexed="9"/>
      </right>
      <top style="thin">
        <color indexed="9"/>
      </top>
      <bottom style="thin">
        <color indexed="62"/>
      </bottom>
      <diagonal/>
    </border>
    <border>
      <left style="thin">
        <color indexed="9"/>
      </left>
      <right style="thin">
        <color indexed="62"/>
      </right>
      <top style="thin">
        <color indexed="9"/>
      </top>
      <bottom style="thin">
        <color indexed="62"/>
      </bottom>
      <diagonal/>
    </border>
    <border>
      <left style="thin">
        <color indexed="9"/>
      </left>
      <right/>
      <top style="thin">
        <color indexed="9"/>
      </top>
      <bottom style="thin">
        <color indexed="62"/>
      </bottom>
      <diagonal/>
    </border>
    <border>
      <left/>
      <right/>
      <top style="thin">
        <color indexed="62"/>
      </top>
      <bottom style="thin">
        <color indexed="62"/>
      </bottom>
      <diagonal/>
    </border>
    <border>
      <left/>
      <right/>
      <top style="thin">
        <color indexed="62"/>
      </top>
      <bottom style="thin">
        <color indexed="9"/>
      </bottom>
      <diagonal/>
    </border>
    <border>
      <left/>
      <right/>
      <top/>
      <bottom style="thin">
        <color indexed="9"/>
      </bottom>
      <diagonal/>
    </border>
    <border>
      <left/>
      <right/>
      <top/>
      <bottom style="thin">
        <color indexed="62"/>
      </bottom>
      <diagonal/>
    </border>
    <border>
      <left/>
      <right/>
      <top style="thin">
        <color indexed="62"/>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62"/>
      </right>
      <top/>
      <bottom style="thin">
        <color indexed="62"/>
      </bottom>
      <diagonal/>
    </border>
    <border>
      <left style="medium">
        <color indexed="62"/>
      </left>
      <right style="thin">
        <color indexed="9"/>
      </right>
      <top style="medium">
        <color indexed="62"/>
      </top>
      <bottom style="thin">
        <color indexed="62"/>
      </bottom>
      <diagonal/>
    </border>
    <border>
      <left style="thin">
        <color indexed="9"/>
      </left>
      <right style="thin">
        <color indexed="9"/>
      </right>
      <top style="medium">
        <color indexed="62"/>
      </top>
      <bottom style="thin">
        <color indexed="62"/>
      </bottom>
      <diagonal/>
    </border>
    <border>
      <left style="thin">
        <color indexed="9"/>
      </left>
      <right style="medium">
        <color indexed="62"/>
      </right>
      <top style="medium">
        <color indexed="62"/>
      </top>
      <bottom style="thin">
        <color indexed="62"/>
      </bottom>
      <diagonal/>
    </border>
    <border>
      <left style="thin">
        <color indexed="62"/>
      </left>
      <right style="medium">
        <color indexed="62"/>
      </right>
      <top style="thin">
        <color indexed="62"/>
      </top>
      <bottom style="medium">
        <color indexed="62"/>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style="thin">
        <color indexed="62"/>
      </left>
      <right style="thin">
        <color indexed="62"/>
      </right>
      <top style="thin">
        <color indexed="62"/>
      </top>
      <bottom/>
      <diagonal/>
    </border>
    <border>
      <left style="medium">
        <color indexed="62"/>
      </left>
      <right style="thin">
        <color indexed="62"/>
      </right>
      <top style="thin">
        <color indexed="62"/>
      </top>
      <bottom style="medium">
        <color indexed="62"/>
      </bottom>
      <diagonal/>
    </border>
    <border>
      <left style="thin">
        <color indexed="62"/>
      </left>
      <right style="thin">
        <color indexed="62"/>
      </right>
      <top style="thin">
        <color indexed="62"/>
      </top>
      <bottom style="medium">
        <color indexed="62"/>
      </bottom>
      <diagonal/>
    </border>
    <border>
      <left style="medium">
        <color indexed="62"/>
      </left>
      <right style="thin">
        <color indexed="62"/>
      </right>
      <top style="thin">
        <color indexed="62"/>
      </top>
      <bottom style="thin">
        <color indexed="62"/>
      </bottom>
      <diagonal/>
    </border>
    <border>
      <left style="thin">
        <color indexed="62"/>
      </left>
      <right style="medium">
        <color indexed="62"/>
      </right>
      <top style="thin">
        <color indexed="62"/>
      </top>
      <bottom style="thin">
        <color indexed="62"/>
      </bottom>
      <diagonal/>
    </border>
    <border>
      <left style="thin">
        <color indexed="9"/>
      </left>
      <right/>
      <top style="thin">
        <color indexed="62"/>
      </top>
      <bottom style="thin">
        <color indexed="62"/>
      </bottom>
      <diagonal/>
    </border>
    <border>
      <left style="thin">
        <color indexed="9"/>
      </left>
      <right/>
      <top style="thin">
        <color indexed="62"/>
      </top>
      <bottom style="thin">
        <color indexed="9"/>
      </bottom>
      <diagonal/>
    </border>
    <border>
      <left style="thin">
        <color indexed="62"/>
      </left>
      <right/>
      <top/>
      <bottom/>
      <diagonal/>
    </border>
    <border>
      <left/>
      <right/>
      <top/>
      <bottom style="medium">
        <color indexed="62"/>
      </bottom>
      <diagonal/>
    </border>
    <border>
      <left style="thin">
        <color indexed="62"/>
      </left>
      <right style="thin">
        <color indexed="62"/>
      </right>
      <top/>
      <bottom/>
      <diagonal/>
    </border>
    <border>
      <left style="thin">
        <color indexed="9"/>
      </left>
      <right/>
      <top style="thin">
        <color indexed="62"/>
      </top>
      <bottom/>
      <diagonal/>
    </border>
    <border>
      <left/>
      <right style="thin">
        <color indexed="62"/>
      </right>
      <top style="thin">
        <color indexed="62"/>
      </top>
      <bottom/>
      <diagonal/>
    </border>
    <border>
      <left/>
      <right style="thin">
        <color indexed="62"/>
      </right>
      <top/>
      <bottom style="thin">
        <color indexed="62"/>
      </bottom>
      <diagonal/>
    </border>
    <border>
      <left style="thin">
        <color indexed="9"/>
      </left>
      <right/>
      <top/>
      <bottom style="thin">
        <color indexed="12"/>
      </bottom>
      <diagonal/>
    </border>
    <border>
      <left/>
      <right style="thin">
        <color indexed="9"/>
      </right>
      <top/>
      <bottom/>
      <diagonal/>
    </border>
    <border>
      <left/>
      <right style="thin">
        <color indexed="9"/>
      </right>
      <top/>
      <bottom style="thin">
        <color indexed="12"/>
      </bottom>
      <diagonal/>
    </border>
    <border>
      <left style="thin">
        <color indexed="62"/>
      </left>
      <right/>
      <top style="thin">
        <color indexed="62"/>
      </top>
      <bottom style="thin">
        <color indexed="9"/>
      </bottom>
      <diagonal/>
    </border>
    <border>
      <left/>
      <right style="thin">
        <color indexed="9"/>
      </right>
      <top style="thin">
        <color indexed="62"/>
      </top>
      <bottom/>
      <diagonal/>
    </border>
    <border>
      <left/>
      <right style="thin">
        <color indexed="62"/>
      </right>
      <top/>
      <bottom/>
      <diagonal/>
    </border>
    <border>
      <left style="thin">
        <color indexed="9"/>
      </left>
      <right/>
      <top/>
      <bottom/>
      <diagonal/>
    </border>
    <border>
      <left style="thin">
        <color indexed="62"/>
      </left>
      <right style="thin">
        <color indexed="9"/>
      </right>
      <top style="thin">
        <color indexed="62"/>
      </top>
      <bottom/>
      <diagonal/>
    </border>
    <border>
      <left/>
      <right style="thin">
        <color indexed="9"/>
      </right>
      <top/>
      <bottom style="thin">
        <color indexed="64"/>
      </bottom>
      <diagonal/>
    </border>
    <border>
      <left/>
      <right style="thin">
        <color indexed="9"/>
      </right>
      <top style="thin">
        <color indexed="9"/>
      </top>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62"/>
      </left>
      <right/>
      <top style="thin">
        <color indexed="62"/>
      </top>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9"/>
      </left>
      <right style="thin">
        <color indexed="9"/>
      </right>
      <top/>
      <bottom style="thin">
        <color indexed="64"/>
      </bottom>
      <diagonal/>
    </border>
    <border>
      <left/>
      <right/>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
      <left style="thin">
        <color theme="0"/>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theme="0"/>
      </right>
      <top style="thin">
        <color auto="1"/>
      </top>
      <bottom style="thin">
        <color auto="1"/>
      </bottom>
      <diagonal/>
    </border>
  </borders>
  <cellStyleXfs count="20">
    <xf numFmtId="0" fontId="0"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32" fillId="0" borderId="0"/>
    <xf numFmtId="0" fontId="8" fillId="0" borderId="0"/>
    <xf numFmtId="0" fontId="47" fillId="0" borderId="0"/>
    <xf numFmtId="0" fontId="9" fillId="0" borderId="0"/>
    <xf numFmtId="0" fontId="52" fillId="0" borderId="0"/>
    <xf numFmtId="0" fontId="9" fillId="0" borderId="0"/>
    <xf numFmtId="0" fontId="9" fillId="0" borderId="0"/>
    <xf numFmtId="0" fontId="9" fillId="0" borderId="0"/>
    <xf numFmtId="0" fontId="16" fillId="0" borderId="0" applyNumberFormat="0" applyFill="0" applyBorder="0" applyAlignment="0" applyProtection="0">
      <alignment vertical="top"/>
      <protection locked="0"/>
    </xf>
    <xf numFmtId="0" fontId="56" fillId="0" borderId="0"/>
    <xf numFmtId="0" fontId="57" fillId="0" borderId="0"/>
    <xf numFmtId="0" fontId="4" fillId="0" borderId="0"/>
    <xf numFmtId="0" fontId="3" fillId="0" borderId="0"/>
    <xf numFmtId="0" fontId="2" fillId="0" borderId="0"/>
    <xf numFmtId="0" fontId="1" fillId="0" borderId="0"/>
  </cellStyleXfs>
  <cellXfs count="512">
    <xf numFmtId="0" fontId="0" fillId="0" borderId="0" xfId="0"/>
    <xf numFmtId="0" fontId="9" fillId="0" borderId="0" xfId="4" applyAlignment="1">
      <alignment horizontal="center"/>
    </xf>
    <xf numFmtId="0" fontId="9" fillId="0" borderId="0" xfId="4"/>
    <xf numFmtId="1" fontId="13" fillId="0" borderId="10" xfId="4" applyNumberFormat="1" applyFont="1" applyFill="1" applyBorder="1" applyAlignment="1">
      <alignment horizontal="center" wrapText="1"/>
    </xf>
    <xf numFmtId="0" fontId="10" fillId="0" borderId="0" xfId="4" applyFont="1" applyAlignment="1"/>
    <xf numFmtId="0" fontId="15" fillId="0" borderId="0" xfId="4" applyFont="1" applyAlignment="1">
      <alignment vertical="center" wrapText="1"/>
    </xf>
    <xf numFmtId="0" fontId="15" fillId="0" borderId="0" xfId="4" applyFont="1" applyAlignment="1">
      <alignment wrapText="1"/>
    </xf>
    <xf numFmtId="0" fontId="13" fillId="0" borderId="0" xfId="4" applyFont="1" applyAlignment="1">
      <alignment vertical="center" wrapText="1"/>
    </xf>
    <xf numFmtId="0" fontId="17" fillId="0" borderId="0" xfId="1" applyFont="1" applyAlignment="1" applyProtection="1">
      <alignment wrapText="1"/>
    </xf>
    <xf numFmtId="0" fontId="19" fillId="0" borderId="0" xfId="4" applyFont="1"/>
    <xf numFmtId="0" fontId="20" fillId="0" borderId="0" xfId="4" applyFont="1"/>
    <xf numFmtId="0" fontId="9" fillId="0" borderId="0" xfId="4" applyFill="1" applyBorder="1" applyAlignment="1">
      <alignment wrapText="1"/>
    </xf>
    <xf numFmtId="0" fontId="9" fillId="0" borderId="0" xfId="4" applyAlignment="1">
      <alignment horizontal="right"/>
    </xf>
    <xf numFmtId="0" fontId="21" fillId="3" borderId="16" xfId="4" applyNumberFormat="1" applyFont="1" applyFill="1" applyBorder="1" applyAlignment="1">
      <alignment vertical="center" wrapText="1"/>
    </xf>
    <xf numFmtId="0" fontId="21" fillId="3" borderId="17" xfId="4" applyNumberFormat="1" applyFont="1" applyFill="1" applyBorder="1" applyAlignment="1">
      <alignment vertical="center" wrapText="1"/>
    </xf>
    <xf numFmtId="0" fontId="21" fillId="3" borderId="18" xfId="4" applyFont="1" applyFill="1" applyBorder="1" applyAlignment="1">
      <alignment vertical="center"/>
    </xf>
    <xf numFmtId="0" fontId="21" fillId="3" borderId="19" xfId="4" applyFont="1" applyFill="1" applyBorder="1" applyAlignment="1">
      <alignment vertical="center"/>
    </xf>
    <xf numFmtId="0" fontId="11" fillId="3" borderId="20" xfId="4" applyNumberFormat="1" applyFont="1" applyFill="1" applyBorder="1" applyAlignment="1">
      <alignment horizontal="center" vertical="center" wrapText="1"/>
    </xf>
    <xf numFmtId="0" fontId="22" fillId="3" borderId="16" xfId="4" applyNumberFormat="1" applyFont="1" applyFill="1" applyBorder="1" applyAlignment="1">
      <alignment horizontal="center" vertical="center" wrapText="1"/>
    </xf>
    <xf numFmtId="0" fontId="22" fillId="3" borderId="17" xfId="4" applyNumberFormat="1" applyFont="1" applyFill="1" applyBorder="1" applyAlignment="1">
      <alignment horizontal="center" vertical="center" wrapText="1"/>
    </xf>
    <xf numFmtId="0" fontId="11" fillId="3" borderId="20" xfId="4" applyNumberFormat="1" applyFont="1" applyFill="1" applyBorder="1" applyAlignment="1">
      <alignment horizontal="right" vertical="center" wrapText="1"/>
    </xf>
    <xf numFmtId="0" fontId="24" fillId="0" borderId="0" xfId="4" applyFont="1"/>
    <xf numFmtId="0" fontId="9" fillId="0" borderId="10" xfId="4" applyFill="1" applyBorder="1"/>
    <xf numFmtId="1" fontId="9" fillId="0" borderId="10" xfId="4" applyNumberFormat="1" applyFill="1" applyBorder="1" applyAlignment="1">
      <alignment horizontal="center" wrapText="1"/>
    </xf>
    <xf numFmtId="0" fontId="9" fillId="0" borderId="0" xfId="4" applyFill="1" applyBorder="1"/>
    <xf numFmtId="0" fontId="24" fillId="3" borderId="26" xfId="4" applyFont="1" applyFill="1" applyBorder="1"/>
    <xf numFmtId="0" fontId="21" fillId="3" borderId="20" xfId="4" applyFont="1" applyFill="1" applyBorder="1" applyAlignment="1">
      <alignment vertical="center"/>
    </xf>
    <xf numFmtId="164" fontId="21" fillId="3" borderId="20" xfId="4" applyNumberFormat="1" applyFont="1" applyFill="1" applyBorder="1" applyAlignment="1">
      <alignment horizontal="center" vertical="center" wrapText="1"/>
    </xf>
    <xf numFmtId="164" fontId="11" fillId="3" borderId="20" xfId="4" applyNumberFormat="1" applyFont="1" applyFill="1" applyBorder="1" applyAlignment="1">
      <alignment horizontal="center" vertical="center" wrapText="1"/>
    </xf>
    <xf numFmtId="164" fontId="11" fillId="3" borderId="29" xfId="4" applyNumberFormat="1" applyFont="1" applyFill="1" applyBorder="1" applyAlignment="1">
      <alignment horizontal="center" vertical="center" wrapText="1"/>
    </xf>
    <xf numFmtId="0" fontId="11" fillId="3" borderId="27" xfId="4" applyFont="1" applyFill="1" applyBorder="1" applyAlignment="1">
      <alignment horizontal="right" vertical="center" wrapText="1"/>
    </xf>
    <xf numFmtId="0" fontId="11" fillId="3" borderId="20" xfId="4" applyFont="1" applyFill="1" applyBorder="1" applyAlignment="1">
      <alignment horizontal="right" vertical="center" wrapText="1"/>
    </xf>
    <xf numFmtId="0" fontId="11" fillId="3" borderId="28" xfId="4" applyFont="1" applyFill="1" applyBorder="1" applyAlignment="1">
      <alignment horizontal="right" vertical="center" wrapText="1"/>
    </xf>
    <xf numFmtId="0" fontId="9" fillId="0" borderId="10" xfId="4" applyBorder="1"/>
    <xf numFmtId="0" fontId="13" fillId="0" borderId="0" xfId="4" applyFont="1"/>
    <xf numFmtId="0" fontId="13" fillId="0" borderId="0" xfId="4" applyFont="1" applyFill="1" applyAlignment="1">
      <alignment vertical="center"/>
    </xf>
    <xf numFmtId="0" fontId="21" fillId="3" borderId="30" xfId="4" applyNumberFormat="1" applyFont="1" applyFill="1" applyBorder="1" applyAlignment="1">
      <alignment vertical="center" wrapText="1"/>
    </xf>
    <xf numFmtId="0" fontId="22" fillId="3" borderId="30" xfId="4" applyNumberFormat="1" applyFont="1" applyFill="1" applyBorder="1" applyAlignment="1">
      <alignment horizontal="center" vertical="center" wrapText="1"/>
    </xf>
    <xf numFmtId="0" fontId="11" fillId="3" borderId="28" xfId="4" applyNumberFormat="1" applyFont="1" applyFill="1" applyBorder="1" applyAlignment="1">
      <alignment horizontal="right" vertical="center" wrapText="1"/>
    </xf>
    <xf numFmtId="1" fontId="9" fillId="0" borderId="0" xfId="4" applyNumberFormat="1" applyFill="1" applyBorder="1" applyAlignment="1">
      <alignment horizontal="center" wrapText="1"/>
    </xf>
    <xf numFmtId="1" fontId="24" fillId="0" borderId="0" xfId="4" applyNumberFormat="1" applyFont="1" applyFill="1" applyBorder="1" applyAlignment="1">
      <alignment horizontal="center" wrapText="1"/>
    </xf>
    <xf numFmtId="0" fontId="24" fillId="0" borderId="0" xfId="4" applyFont="1" applyFill="1" applyBorder="1" applyAlignment="1">
      <alignment horizontal="center" wrapText="1"/>
    </xf>
    <xf numFmtId="1" fontId="9" fillId="0" borderId="0" xfId="4" applyNumberFormat="1" applyFill="1" applyBorder="1" applyAlignment="1">
      <alignment wrapText="1"/>
    </xf>
    <xf numFmtId="0" fontId="9" fillId="0" borderId="0" xfId="4" applyFill="1" applyAlignment="1">
      <alignment wrapText="1"/>
    </xf>
    <xf numFmtId="0" fontId="17" fillId="0" borderId="0" xfId="1" applyFont="1" applyAlignment="1" applyProtection="1">
      <alignment vertical="center" wrapText="1"/>
    </xf>
    <xf numFmtId="0" fontId="18" fillId="0" borderId="0" xfId="4" applyFont="1" applyAlignment="1">
      <alignment horizontal="left" vertical="center" indent="1"/>
    </xf>
    <xf numFmtId="0" fontId="9" fillId="0" borderId="0" xfId="4" applyAlignment="1">
      <alignment vertical="center"/>
    </xf>
    <xf numFmtId="0" fontId="10" fillId="0" borderId="0" xfId="4" applyFont="1" applyAlignment="1">
      <alignment vertical="center"/>
    </xf>
    <xf numFmtId="0" fontId="19" fillId="0" borderId="0" xfId="4" applyFont="1" applyAlignment="1">
      <alignment vertical="center" wrapText="1"/>
    </xf>
    <xf numFmtId="0" fontId="21" fillId="3" borderId="39" xfId="4" applyFont="1" applyFill="1" applyBorder="1" applyAlignment="1">
      <alignment vertical="center" wrapText="1"/>
    </xf>
    <xf numFmtId="0" fontId="21" fillId="3" borderId="40" xfId="4" applyFont="1" applyFill="1" applyBorder="1" applyAlignment="1">
      <alignment horizontal="center" vertical="center" wrapText="1"/>
    </xf>
    <xf numFmtId="0" fontId="21" fillId="3" borderId="41" xfId="4" applyFont="1" applyFill="1" applyBorder="1" applyAlignment="1">
      <alignment horizontal="center" vertical="center" wrapText="1"/>
    </xf>
    <xf numFmtId="0" fontId="24" fillId="0" borderId="0" xfId="4" applyFont="1" applyFill="1" applyAlignment="1">
      <alignment vertical="center"/>
    </xf>
    <xf numFmtId="0" fontId="9" fillId="0" borderId="0" xfId="4" applyFill="1" applyAlignment="1">
      <alignment vertical="center"/>
    </xf>
    <xf numFmtId="0" fontId="28" fillId="0" borderId="0" xfId="4" applyFont="1" applyFill="1" applyAlignment="1">
      <alignment vertical="center"/>
    </xf>
    <xf numFmtId="165" fontId="9" fillId="0" borderId="0" xfId="4" applyNumberFormat="1" applyFill="1" applyAlignment="1">
      <alignment vertical="center"/>
    </xf>
    <xf numFmtId="1" fontId="9" fillId="0" borderId="0" xfId="4" applyNumberFormat="1" applyFill="1" applyAlignment="1">
      <alignment vertical="center"/>
    </xf>
    <xf numFmtId="0" fontId="24" fillId="0" borderId="0" xfId="4" applyFont="1" applyAlignment="1">
      <alignment vertical="center"/>
    </xf>
    <xf numFmtId="165" fontId="9" fillId="0" borderId="0" xfId="4" applyNumberFormat="1" applyAlignment="1">
      <alignment vertical="center"/>
    </xf>
    <xf numFmtId="1" fontId="9" fillId="0" borderId="0" xfId="4" applyNumberFormat="1" applyAlignment="1">
      <alignment vertical="center"/>
    </xf>
    <xf numFmtId="0" fontId="19" fillId="0" borderId="0" xfId="4" applyFont="1" applyAlignment="1">
      <alignment vertical="center"/>
    </xf>
    <xf numFmtId="0" fontId="0" fillId="4" borderId="0" xfId="0" applyFill="1"/>
    <xf numFmtId="0" fontId="0" fillId="5" borderId="0" xfId="0" applyFill="1"/>
    <xf numFmtId="0" fontId="0" fillId="6" borderId="0" xfId="0" applyFill="1"/>
    <xf numFmtId="0" fontId="10" fillId="0" borderId="46" xfId="4" applyFont="1" applyBorder="1" applyAlignment="1">
      <alignment vertical="center"/>
    </xf>
    <xf numFmtId="0" fontId="10" fillId="0" borderId="0" xfId="4" applyFont="1" applyBorder="1" applyAlignment="1">
      <alignment vertical="center"/>
    </xf>
    <xf numFmtId="165" fontId="10" fillId="0" borderId="0" xfId="4" applyNumberFormat="1" applyFont="1" applyBorder="1" applyAlignment="1">
      <alignment horizontal="center" vertical="center"/>
    </xf>
    <xf numFmtId="0" fontId="19" fillId="0" borderId="0" xfId="0" applyFont="1"/>
    <xf numFmtId="0" fontId="0" fillId="0" borderId="0" xfId="0" applyFill="1"/>
    <xf numFmtId="0" fontId="0" fillId="0" borderId="0" xfId="0" applyFill="1" applyAlignment="1">
      <alignment wrapText="1"/>
    </xf>
    <xf numFmtId="0" fontId="13" fillId="0" borderId="0" xfId="0" applyFont="1"/>
    <xf numFmtId="0" fontId="12" fillId="0" borderId="0" xfId="6" applyFont="1"/>
    <xf numFmtId="0" fontId="9" fillId="0" borderId="0" xfId="4" applyFont="1"/>
    <xf numFmtId="0" fontId="10" fillId="0" borderId="0" xfId="5" applyFont="1" applyAlignment="1"/>
    <xf numFmtId="0" fontId="32" fillId="0" borderId="0" xfId="5"/>
    <xf numFmtId="0" fontId="33" fillId="0" borderId="0" xfId="1" applyFont="1" applyAlignment="1" applyProtection="1">
      <alignment horizontal="left"/>
    </xf>
    <xf numFmtId="0" fontId="34" fillId="0" borderId="0" xfId="5" applyFont="1"/>
    <xf numFmtId="0" fontId="19" fillId="0" borderId="0" xfId="5" applyFont="1"/>
    <xf numFmtId="0" fontId="20" fillId="0" borderId="0" xfId="5" applyFont="1"/>
    <xf numFmtId="0" fontId="32" fillId="0" borderId="0" xfId="5" applyFill="1" applyBorder="1" applyAlignment="1">
      <alignment wrapText="1"/>
    </xf>
    <xf numFmtId="0" fontId="32" fillId="0" borderId="0" xfId="5" applyAlignment="1">
      <alignment horizontal="right"/>
    </xf>
    <xf numFmtId="0" fontId="35" fillId="3" borderId="50" xfId="5" applyNumberFormat="1" applyFont="1" applyFill="1" applyBorder="1" applyAlignment="1">
      <alignment vertical="center" wrapText="1"/>
    </xf>
    <xf numFmtId="0" fontId="35" fillId="3" borderId="17" xfId="5" applyNumberFormat="1" applyFont="1" applyFill="1" applyBorder="1" applyAlignment="1">
      <alignment vertical="center" wrapText="1"/>
    </xf>
    <xf numFmtId="0" fontId="35" fillId="3" borderId="26" xfId="5" applyFont="1" applyFill="1" applyBorder="1" applyAlignment="1">
      <alignment vertical="center"/>
    </xf>
    <xf numFmtId="0" fontId="35" fillId="3" borderId="20" xfId="5" applyFont="1" applyFill="1" applyBorder="1" applyAlignment="1">
      <alignment vertical="center"/>
    </xf>
    <xf numFmtId="0" fontId="37" fillId="3" borderId="20" xfId="5" applyNumberFormat="1" applyFont="1" applyFill="1" applyBorder="1" applyAlignment="1">
      <alignment horizontal="center" vertical="center" wrapText="1"/>
    </xf>
    <xf numFmtId="0" fontId="36" fillId="3" borderId="38" xfId="5" applyNumberFormat="1" applyFont="1" applyFill="1" applyBorder="1" applyAlignment="1">
      <alignment horizontal="center" vertical="center" wrapText="1"/>
    </xf>
    <xf numFmtId="0" fontId="36" fillId="3" borderId="43" xfId="5" applyNumberFormat="1" applyFont="1" applyFill="1" applyBorder="1" applyAlignment="1">
      <alignment horizontal="center" vertical="center" wrapText="1"/>
    </xf>
    <xf numFmtId="0" fontId="37" fillId="3" borderId="20" xfId="5" applyNumberFormat="1" applyFont="1" applyFill="1" applyBorder="1" applyAlignment="1">
      <alignment horizontal="right" vertical="center" wrapText="1"/>
    </xf>
    <xf numFmtId="0" fontId="32" fillId="0" borderId="0" xfId="5" applyFont="1" applyBorder="1" applyAlignment="1">
      <alignment horizontal="center" vertical="center" wrapText="1"/>
    </xf>
    <xf numFmtId="0" fontId="32" fillId="0" borderId="0" xfId="5" applyAlignment="1">
      <alignment horizontal="center" vertical="center" wrapText="1"/>
    </xf>
    <xf numFmtId="0" fontId="32" fillId="0" borderId="10" xfId="5" applyFill="1" applyBorder="1"/>
    <xf numFmtId="1" fontId="32" fillId="0" borderId="10" xfId="5" applyNumberFormat="1" applyFill="1" applyBorder="1" applyAlignment="1">
      <alignment horizontal="center" wrapText="1"/>
    </xf>
    <xf numFmtId="0" fontId="32" fillId="0" borderId="0" xfId="5" applyFont="1" applyBorder="1" applyAlignment="1">
      <alignment horizontal="center"/>
    </xf>
    <xf numFmtId="0" fontId="32" fillId="0" borderId="0" xfId="5" applyFill="1" applyBorder="1"/>
    <xf numFmtId="0" fontId="38" fillId="3" borderId="26" xfId="5" applyFont="1" applyFill="1" applyBorder="1"/>
    <xf numFmtId="0" fontId="21" fillId="3" borderId="20" xfId="5" applyFont="1" applyFill="1" applyBorder="1" applyAlignment="1">
      <alignment vertical="center"/>
    </xf>
    <xf numFmtId="164" fontId="21" fillId="3" borderId="20" xfId="5" applyNumberFormat="1" applyFont="1" applyFill="1" applyBorder="1" applyAlignment="1">
      <alignment horizontal="center" vertical="center" wrapText="1"/>
    </xf>
    <xf numFmtId="164" fontId="11" fillId="3" borderId="20" xfId="5" applyNumberFormat="1" applyFont="1" applyFill="1" applyBorder="1" applyAlignment="1">
      <alignment horizontal="center" vertical="center" wrapText="1"/>
    </xf>
    <xf numFmtId="164" fontId="11" fillId="3" borderId="29" xfId="5" applyNumberFormat="1" applyFont="1" applyFill="1" applyBorder="1" applyAlignment="1">
      <alignment horizontal="center" vertical="center" wrapText="1"/>
    </xf>
    <xf numFmtId="0" fontId="11" fillId="3" borderId="27" xfId="5" applyFont="1" applyFill="1" applyBorder="1" applyAlignment="1">
      <alignment horizontal="right" vertical="center" wrapText="1"/>
    </xf>
    <xf numFmtId="0" fontId="11" fillId="3" borderId="20" xfId="5" applyFont="1" applyFill="1" applyBorder="1" applyAlignment="1">
      <alignment horizontal="right" vertical="center" wrapText="1"/>
    </xf>
    <xf numFmtId="0" fontId="11" fillId="3" borderId="28" xfId="5" applyFont="1" applyFill="1" applyBorder="1" applyAlignment="1">
      <alignment horizontal="right" vertical="center" wrapText="1"/>
    </xf>
    <xf numFmtId="0" fontId="32" fillId="0" borderId="52" xfId="5" applyFont="1" applyBorder="1" applyAlignment="1">
      <alignment horizontal="center" vertical="center" wrapText="1"/>
    </xf>
    <xf numFmtId="0" fontId="32" fillId="0" borderId="10" xfId="5" applyBorder="1"/>
    <xf numFmtId="0" fontId="32" fillId="0" borderId="10" xfId="5" applyFill="1" applyBorder="1" applyAlignment="1">
      <alignment horizontal="center" wrapText="1"/>
    </xf>
    <xf numFmtId="0" fontId="32" fillId="0" borderId="52" xfId="5" applyFont="1" applyBorder="1" applyAlignment="1">
      <alignment horizontal="center"/>
    </xf>
    <xf numFmtId="0" fontId="32" fillId="0" borderId="52" xfId="5" applyFont="1" applyBorder="1"/>
    <xf numFmtId="0" fontId="32" fillId="0" borderId="0" xfId="5" applyFont="1" applyBorder="1"/>
    <xf numFmtId="0" fontId="13" fillId="0" borderId="0" xfId="5" applyFont="1" applyFill="1" applyAlignment="1">
      <alignment vertical="center"/>
    </xf>
    <xf numFmtId="0" fontId="10" fillId="0" borderId="53" xfId="4" applyFont="1" applyFill="1" applyBorder="1" applyAlignment="1">
      <alignment vertical="center" wrapText="1"/>
    </xf>
    <xf numFmtId="0" fontId="9" fillId="0" borderId="48" xfId="4" applyFont="1" applyFill="1" applyBorder="1" applyAlignment="1">
      <alignment vertical="center" wrapText="1"/>
    </xf>
    <xf numFmtId="0" fontId="9" fillId="0" borderId="48" xfId="4" applyFont="1" applyBorder="1" applyAlignment="1">
      <alignment vertical="center" wrapText="1"/>
    </xf>
    <xf numFmtId="0" fontId="0" fillId="7" borderId="0" xfId="0" applyFill="1"/>
    <xf numFmtId="0" fontId="26" fillId="0" borderId="0" xfId="4" applyFont="1" applyAlignment="1">
      <alignment vertical="center" wrapText="1"/>
    </xf>
    <xf numFmtId="0" fontId="0" fillId="0" borderId="0" xfId="0" applyAlignment="1">
      <alignment wrapText="1"/>
    </xf>
    <xf numFmtId="0" fontId="9" fillId="0" borderId="0" xfId="4" applyAlignment="1">
      <alignment horizontal="center" vertical="center"/>
    </xf>
    <xf numFmtId="0" fontId="39" fillId="2" borderId="1" xfId="6" applyFont="1" applyFill="1" applyBorder="1" applyAlignment="1">
      <alignment vertical="center"/>
    </xf>
    <xf numFmtId="0" fontId="39" fillId="2" borderId="2" xfId="6" applyFont="1" applyFill="1" applyBorder="1" applyAlignment="1">
      <alignment vertical="center"/>
    </xf>
    <xf numFmtId="0" fontId="11" fillId="3" borderId="3" xfId="6" applyFont="1" applyFill="1" applyBorder="1" applyAlignment="1">
      <alignment horizontal="center" vertical="center"/>
    </xf>
    <xf numFmtId="0" fontId="11" fillId="3" borderId="3" xfId="6" applyFont="1" applyFill="1" applyBorder="1" applyAlignment="1">
      <alignment horizontal="center" vertical="center" wrapText="1"/>
    </xf>
    <xf numFmtId="0" fontId="39" fillId="2" borderId="4" xfId="6" applyFont="1" applyFill="1" applyBorder="1" applyAlignment="1">
      <alignment horizontal="center" vertical="center" wrapText="1"/>
    </xf>
    <xf numFmtId="0" fontId="39" fillId="2" borderId="5" xfId="6" applyFont="1" applyFill="1" applyBorder="1" applyAlignment="1">
      <alignment horizontal="center" vertical="center" wrapText="1"/>
    </xf>
    <xf numFmtId="0" fontId="40" fillId="2" borderId="5" xfId="6" applyFont="1" applyFill="1" applyBorder="1" applyAlignment="1">
      <alignment horizontal="center" vertical="center" wrapText="1"/>
    </xf>
    <xf numFmtId="0" fontId="40" fillId="2" borderId="14" xfId="6" applyFont="1" applyFill="1" applyBorder="1" applyAlignment="1">
      <alignment horizontal="center" vertical="center" wrapText="1"/>
    </xf>
    <xf numFmtId="0" fontId="39" fillId="2" borderId="6" xfId="6" applyFont="1" applyFill="1" applyBorder="1" applyAlignment="1">
      <alignment horizontal="center" vertical="center" wrapText="1"/>
    </xf>
    <xf numFmtId="0" fontId="11" fillId="3" borderId="7" xfId="6" applyFont="1" applyFill="1" applyBorder="1" applyAlignment="1">
      <alignment horizontal="center" vertical="center"/>
    </xf>
    <xf numFmtId="0" fontId="11" fillId="3" borderId="8" xfId="6" applyFont="1" applyFill="1" applyBorder="1" applyAlignment="1">
      <alignment horizontal="center" vertical="center"/>
    </xf>
    <xf numFmtId="0" fontId="12" fillId="0" borderId="9" xfId="6" applyFont="1" applyFill="1" applyBorder="1" applyAlignment="1">
      <alignment horizontal="center" vertical="center"/>
    </xf>
    <xf numFmtId="1" fontId="12" fillId="0" borderId="9" xfId="6" applyNumberFormat="1" applyFont="1" applyBorder="1" applyAlignment="1">
      <alignment horizontal="center" vertical="center"/>
    </xf>
    <xf numFmtId="0" fontId="12" fillId="0" borderId="9" xfId="6" applyFont="1" applyBorder="1" applyAlignment="1">
      <alignment horizontal="center" vertical="center"/>
    </xf>
    <xf numFmtId="1" fontId="41" fillId="2" borderId="11" xfId="6" applyNumberFormat="1" applyFont="1" applyFill="1" applyBorder="1" applyAlignment="1">
      <alignment horizontal="center" vertical="center"/>
    </xf>
    <xf numFmtId="0" fontId="41" fillId="2" borderId="5" xfId="6" applyFont="1" applyFill="1" applyBorder="1" applyAlignment="1">
      <alignment horizontal="center" vertical="center"/>
    </xf>
    <xf numFmtId="166" fontId="41" fillId="2" borderId="5" xfId="6" applyNumberFormat="1" applyFont="1" applyFill="1" applyBorder="1" applyAlignment="1">
      <alignment horizontal="center" vertical="center"/>
    </xf>
    <xf numFmtId="0" fontId="41" fillId="2" borderId="12" xfId="6" applyFont="1" applyFill="1" applyBorder="1" applyAlignment="1">
      <alignment horizontal="center" vertical="center"/>
    </xf>
    <xf numFmtId="0" fontId="41" fillId="2" borderId="13" xfId="6" applyFont="1" applyFill="1" applyBorder="1" applyAlignment="1">
      <alignment horizontal="center" vertical="center"/>
    </xf>
    <xf numFmtId="0" fontId="12" fillId="0" borderId="0" xfId="6" applyFont="1" applyAlignment="1">
      <alignment horizontal="center"/>
    </xf>
    <xf numFmtId="168" fontId="44" fillId="0" borderId="5" xfId="6" applyNumberFormat="1" applyFont="1" applyFill="1" applyBorder="1" applyAlignment="1">
      <alignment horizontal="center" vertical="center"/>
    </xf>
    <xf numFmtId="0" fontId="39" fillId="2" borderId="15" xfId="6" applyFont="1" applyFill="1" applyBorder="1" applyAlignment="1">
      <alignment vertical="center"/>
    </xf>
    <xf numFmtId="0" fontId="42" fillId="2" borderId="5" xfId="6" applyFont="1" applyFill="1" applyBorder="1" applyAlignment="1">
      <alignment horizontal="center" vertical="center" wrapText="1"/>
    </xf>
    <xf numFmtId="168" fontId="43" fillId="0" borderId="5" xfId="6" applyNumberFormat="1" applyFont="1" applyFill="1" applyBorder="1" applyAlignment="1">
      <alignment horizontal="center" vertical="center"/>
    </xf>
    <xf numFmtId="0" fontId="0" fillId="0" borderId="0" xfId="0" applyBorder="1"/>
    <xf numFmtId="0" fontId="9" fillId="0" borderId="0" xfId="4"/>
    <xf numFmtId="0" fontId="9" fillId="0" borderId="9" xfId="4" applyBorder="1" applyAlignment="1">
      <alignment horizontal="center" vertical="center" wrapText="1"/>
    </xf>
    <xf numFmtId="0" fontId="46" fillId="0" borderId="0" xfId="4" applyFont="1"/>
    <xf numFmtId="0" fontId="32" fillId="0" borderId="0" xfId="5" applyAlignment="1">
      <alignment wrapText="1"/>
    </xf>
    <xf numFmtId="0" fontId="48" fillId="0" borderId="0" xfId="0" applyFont="1"/>
    <xf numFmtId="167" fontId="9" fillId="0" borderId="10" xfId="4" applyNumberFormat="1" applyFont="1" applyFill="1" applyBorder="1" applyAlignment="1">
      <alignment horizontal="center" vertical="center"/>
    </xf>
    <xf numFmtId="167" fontId="9" fillId="0" borderId="10" xfId="4" applyNumberFormat="1" applyFont="1" applyBorder="1" applyAlignment="1">
      <alignment horizontal="center" vertical="center"/>
    </xf>
    <xf numFmtId="167" fontId="10" fillId="0" borderId="47" xfId="4" applyNumberFormat="1" applyFont="1" applyBorder="1" applyAlignment="1">
      <alignment horizontal="center" vertical="center"/>
    </xf>
    <xf numFmtId="167" fontId="12" fillId="0" borderId="9" xfId="6" applyNumberFormat="1" applyFont="1" applyBorder="1" applyAlignment="1">
      <alignment horizontal="center" vertical="center"/>
    </xf>
    <xf numFmtId="167" fontId="9" fillId="0" borderId="10" xfId="4" applyNumberFormat="1" applyFill="1" applyBorder="1" applyAlignment="1">
      <alignment wrapText="1"/>
    </xf>
    <xf numFmtId="167" fontId="9" fillId="0" borderId="10" xfId="4" applyNumberFormat="1" applyFill="1" applyBorder="1" applyAlignment="1">
      <alignment horizontal="right"/>
    </xf>
    <xf numFmtId="167" fontId="9" fillId="0" borderId="10" xfId="4" applyNumberFormat="1" applyFill="1" applyBorder="1"/>
    <xf numFmtId="0" fontId="9" fillId="0" borderId="0" xfId="4"/>
    <xf numFmtId="167" fontId="32" fillId="0" borderId="10" xfId="5" applyNumberFormat="1" applyFill="1" applyBorder="1" applyAlignment="1">
      <alignment wrapText="1"/>
    </xf>
    <xf numFmtId="167" fontId="32" fillId="0" borderId="10" xfId="5" applyNumberFormat="1" applyFill="1" applyBorder="1" applyAlignment="1">
      <alignment horizontal="right"/>
    </xf>
    <xf numFmtId="167" fontId="9" fillId="0" borderId="10" xfId="5" applyNumberFormat="1" applyFont="1" applyFill="1" applyBorder="1" applyAlignment="1">
      <alignment horizontal="right"/>
    </xf>
    <xf numFmtId="167" fontId="32" fillId="0" borderId="10" xfId="5" applyNumberFormat="1" applyFill="1" applyBorder="1"/>
    <xf numFmtId="0" fontId="20" fillId="0" borderId="0" xfId="5" applyFont="1" applyAlignment="1"/>
    <xf numFmtId="0" fontId="32" fillId="0" borderId="0" xfId="5" applyFill="1" applyBorder="1" applyAlignment="1"/>
    <xf numFmtId="0" fontId="32" fillId="0" borderId="0" xfId="5" applyAlignment="1"/>
    <xf numFmtId="0" fontId="13" fillId="0" borderId="0" xfId="5" applyNumberFormat="1" applyFont="1" applyAlignment="1"/>
    <xf numFmtId="0" fontId="13" fillId="0" borderId="0" xfId="5" applyFont="1" applyAlignment="1">
      <alignment horizontal="left" vertical="center"/>
    </xf>
    <xf numFmtId="0" fontId="13" fillId="0" borderId="0" xfId="5" applyFont="1" applyAlignment="1"/>
    <xf numFmtId="0" fontId="13" fillId="0" borderId="0" xfId="5" applyFont="1"/>
    <xf numFmtId="0" fontId="17" fillId="0" borderId="0" xfId="1" applyFont="1" applyAlignment="1" applyProtection="1">
      <alignment vertical="center"/>
    </xf>
    <xf numFmtId="0" fontId="16" fillId="0" borderId="10" xfId="1" applyFill="1" applyBorder="1" applyAlignment="1" applyProtection="1">
      <alignment horizontal="center" vertical="center"/>
    </xf>
    <xf numFmtId="167" fontId="10" fillId="0" borderId="47" xfId="4" applyNumberFormat="1" applyFont="1" applyFill="1" applyBorder="1" applyAlignment="1">
      <alignment horizontal="center" vertical="center"/>
    </xf>
    <xf numFmtId="165" fontId="9" fillId="0" borderId="10" xfId="4" applyNumberFormat="1" applyFont="1" applyFill="1" applyBorder="1" applyAlignment="1">
      <alignment horizontal="center" vertical="center"/>
    </xf>
    <xf numFmtId="165" fontId="9" fillId="0" borderId="49" xfId="4" applyNumberFormat="1" applyFont="1" applyFill="1" applyBorder="1" applyAlignment="1">
      <alignment horizontal="left" vertical="center" wrapText="1"/>
    </xf>
    <xf numFmtId="165" fontId="9" fillId="0" borderId="49" xfId="4" applyNumberFormat="1" applyFont="1" applyFill="1" applyBorder="1" applyAlignment="1">
      <alignment vertical="center" wrapText="1"/>
    </xf>
    <xf numFmtId="0" fontId="9" fillId="0" borderId="0" xfId="4" applyFont="1" applyFill="1" applyAlignment="1">
      <alignment horizontal="center" vertical="center"/>
    </xf>
    <xf numFmtId="165" fontId="10" fillId="0" borderId="47" xfId="4" applyNumberFormat="1" applyFont="1" applyFill="1" applyBorder="1" applyAlignment="1">
      <alignment horizontal="center" vertical="center"/>
    </xf>
    <xf numFmtId="0" fontId="9" fillId="0" borderId="49" xfId="4" applyFont="1" applyFill="1" applyBorder="1" applyAlignment="1">
      <alignment vertical="center" wrapText="1"/>
    </xf>
    <xf numFmtId="0" fontId="9" fillId="0" borderId="0" xfId="4" applyFill="1" applyAlignment="1">
      <alignment horizontal="center" vertical="center"/>
    </xf>
    <xf numFmtId="0" fontId="51" fillId="0" borderId="0" xfId="0" applyFont="1" applyAlignment="1"/>
    <xf numFmtId="167" fontId="9" fillId="0" borderId="10" xfId="4" applyNumberFormat="1" applyFont="1" applyFill="1" applyBorder="1" applyAlignment="1">
      <alignment horizontal="right"/>
    </xf>
    <xf numFmtId="0" fontId="22" fillId="3" borderId="18" xfId="4" applyFont="1" applyFill="1" applyBorder="1" applyAlignment="1">
      <alignment vertical="center" wrapText="1"/>
    </xf>
    <xf numFmtId="0" fontId="22" fillId="3" borderId="57" xfId="4" applyNumberFormat="1" applyFont="1" applyFill="1" applyBorder="1" applyAlignment="1">
      <alignment vertical="center" wrapText="1"/>
    </xf>
    <xf numFmtId="0" fontId="22" fillId="3" borderId="65" xfId="4" applyFont="1" applyFill="1" applyBorder="1" applyAlignment="1">
      <alignment vertical="center" wrapText="1"/>
    </xf>
    <xf numFmtId="0" fontId="22" fillId="3" borderId="56" xfId="4" applyNumberFormat="1" applyFont="1" applyFill="1" applyBorder="1" applyAlignment="1">
      <alignment vertical="center" wrapText="1"/>
    </xf>
    <xf numFmtId="0" fontId="22" fillId="3" borderId="43" xfId="4" applyFont="1" applyFill="1" applyBorder="1" applyAlignment="1">
      <alignment vertical="center" wrapText="1"/>
    </xf>
    <xf numFmtId="0" fontId="22" fillId="3" borderId="45" xfId="4" applyFont="1" applyFill="1" applyBorder="1" applyAlignment="1">
      <alignment vertical="center" wrapText="1"/>
    </xf>
    <xf numFmtId="0" fontId="9" fillId="0" borderId="0" xfId="4" applyAlignment="1">
      <alignment vertical="top" wrapText="1"/>
    </xf>
    <xf numFmtId="0" fontId="9" fillId="0" borderId="0" xfId="5" applyFont="1" applyFill="1" applyBorder="1" applyAlignment="1"/>
    <xf numFmtId="0" fontId="21" fillId="0" borderId="0" xfId="5" applyFont="1" applyFill="1" applyBorder="1" applyAlignment="1">
      <alignment horizontal="center" vertical="center"/>
    </xf>
    <xf numFmtId="0" fontId="21" fillId="0" borderId="0" xfId="5" applyNumberFormat="1" applyFont="1" applyFill="1" applyBorder="1" applyAlignment="1">
      <alignment horizontal="center" vertical="center"/>
    </xf>
    <xf numFmtId="0" fontId="21" fillId="0" borderId="0" xfId="5" applyNumberFormat="1" applyFont="1" applyFill="1" applyBorder="1" applyAlignment="1">
      <alignment vertical="center"/>
    </xf>
    <xf numFmtId="0" fontId="22" fillId="0" borderId="0" xfId="5" applyFont="1" applyFill="1" applyBorder="1" applyAlignment="1">
      <alignment horizontal="center" vertical="center"/>
    </xf>
    <xf numFmtId="0" fontId="9" fillId="0" borderId="0" xfId="5" applyFont="1" applyFill="1" applyBorder="1" applyAlignment="1">
      <alignment horizontal="center" vertical="center"/>
    </xf>
    <xf numFmtId="0" fontId="21" fillId="0" borderId="0" xfId="5" applyFont="1" applyFill="1" applyBorder="1" applyAlignment="1">
      <alignment vertical="center"/>
    </xf>
    <xf numFmtId="0" fontId="22" fillId="0" borderId="0" xfId="5" applyNumberFormat="1" applyFont="1" applyFill="1" applyBorder="1" applyAlignment="1">
      <alignment horizontal="center" vertical="center"/>
    </xf>
    <xf numFmtId="0" fontId="21" fillId="0" borderId="0" xfId="5" applyNumberFormat="1" applyFont="1" applyFill="1" applyBorder="1" applyAlignment="1">
      <alignment horizontal="right" vertical="center"/>
    </xf>
    <xf numFmtId="0" fontId="24" fillId="0" borderId="0" xfId="5" applyFont="1" applyFill="1" applyBorder="1" applyAlignment="1"/>
    <xf numFmtId="1" fontId="9" fillId="0" borderId="0" xfId="5" applyNumberFormat="1" applyFont="1" applyFill="1" applyBorder="1" applyAlignment="1">
      <alignment horizontal="center"/>
    </xf>
    <xf numFmtId="1" fontId="24" fillId="0" borderId="0" xfId="5" applyNumberFormat="1" applyFont="1" applyFill="1" applyBorder="1" applyAlignment="1">
      <alignment horizontal="center"/>
    </xf>
    <xf numFmtId="0" fontId="24" fillId="0" borderId="0" xfId="5" applyFont="1" applyFill="1" applyBorder="1" applyAlignment="1">
      <alignment horizontal="center"/>
    </xf>
    <xf numFmtId="167" fontId="9" fillId="0" borderId="0" xfId="5" applyNumberFormat="1" applyFont="1" applyFill="1" applyBorder="1" applyAlignment="1"/>
    <xf numFmtId="0" fontId="9" fillId="0" borderId="0" xfId="5" applyFont="1" applyFill="1" applyBorder="1" applyAlignment="1">
      <alignment horizontal="center"/>
    </xf>
    <xf numFmtId="0" fontId="21" fillId="0" borderId="0" xfId="5" applyFont="1" applyFill="1" applyBorder="1" applyAlignment="1">
      <alignment horizontal="left" vertical="center"/>
    </xf>
    <xf numFmtId="164" fontId="21" fillId="0" borderId="0" xfId="5" applyNumberFormat="1" applyFont="1" applyFill="1" applyBorder="1" applyAlignment="1">
      <alignment horizontal="center" vertical="center"/>
    </xf>
    <xf numFmtId="0" fontId="21" fillId="0" borderId="0" xfId="5" applyFont="1" applyFill="1" applyBorder="1" applyAlignment="1">
      <alignment horizontal="right" vertical="center"/>
    </xf>
    <xf numFmtId="167" fontId="9" fillId="0" borderId="0" xfId="5" applyNumberFormat="1" applyFont="1" applyFill="1" applyBorder="1" applyAlignment="1">
      <alignment horizontal="right"/>
    </xf>
    <xf numFmtId="0" fontId="20" fillId="0" borderId="0" xfId="5" applyFont="1" applyFill="1" applyBorder="1" applyAlignment="1"/>
    <xf numFmtId="0" fontId="9" fillId="0" borderId="0" xfId="5" applyFont="1" applyFill="1" applyBorder="1" applyAlignment="1">
      <alignment horizontal="right"/>
    </xf>
    <xf numFmtId="0" fontId="9" fillId="0" borderId="0" xfId="5" applyFont="1" applyFill="1" applyBorder="1" applyAlignment="1">
      <alignment vertical="center"/>
    </xf>
    <xf numFmtId="0" fontId="45" fillId="0" borderId="0" xfId="0" applyFont="1" applyAlignment="1">
      <alignment vertical="center" wrapText="1"/>
    </xf>
    <xf numFmtId="0" fontId="26" fillId="0" borderId="0" xfId="4" applyFont="1" applyFill="1" applyAlignment="1">
      <alignment vertical="center" wrapText="1"/>
    </xf>
    <xf numFmtId="0" fontId="21" fillId="3" borderId="17" xfId="4" applyFont="1" applyFill="1" applyBorder="1" applyAlignment="1">
      <alignment horizontal="center" vertical="center" wrapText="1"/>
    </xf>
    <xf numFmtId="0" fontId="9" fillId="0" borderId="0" xfId="4"/>
    <xf numFmtId="0" fontId="16" fillId="0" borderId="10" xfId="1" applyFill="1" applyBorder="1" applyAlignment="1" applyProtection="1">
      <alignment horizontal="center" vertical="center" wrapText="1"/>
    </xf>
    <xf numFmtId="0" fontId="9" fillId="0" borderId="63" xfId="4" applyBorder="1"/>
    <xf numFmtId="0" fontId="9" fillId="0" borderId="0" xfId="4" applyAlignment="1">
      <alignment horizontal="left" indent="1"/>
    </xf>
    <xf numFmtId="0" fontId="52" fillId="0" borderId="0" xfId="9"/>
    <xf numFmtId="0" fontId="9" fillId="0" borderId="0" xfId="10"/>
    <xf numFmtId="0" fontId="9" fillId="0" borderId="0" xfId="11"/>
    <xf numFmtId="0" fontId="9" fillId="0" borderId="0" xfId="12"/>
    <xf numFmtId="0" fontId="7" fillId="0" borderId="0" xfId="0" applyFont="1"/>
    <xf numFmtId="0" fontId="6" fillId="0" borderId="0" xfId="0" applyFont="1"/>
    <xf numFmtId="0" fontId="6" fillId="0" borderId="0" xfId="0" applyFont="1" applyFill="1"/>
    <xf numFmtId="0" fontId="5" fillId="0" borderId="0" xfId="0" applyFont="1"/>
    <xf numFmtId="0" fontId="9" fillId="0" borderId="0" xfId="4" applyAlignment="1">
      <alignment vertical="center" wrapText="1"/>
    </xf>
    <xf numFmtId="0" fontId="9" fillId="0" borderId="0" xfId="4"/>
    <xf numFmtId="165" fontId="9" fillId="0" borderId="42" xfId="4" applyNumberFormat="1" applyFont="1" applyFill="1" applyBorder="1" applyAlignment="1">
      <alignment horizontal="left" vertical="center" wrapText="1"/>
    </xf>
    <xf numFmtId="165" fontId="9" fillId="0" borderId="0" xfId="4" applyNumberFormat="1" applyFont="1" applyFill="1" applyBorder="1" applyAlignment="1">
      <alignment horizontal="left" vertical="center" wrapText="1"/>
    </xf>
    <xf numFmtId="0" fontId="9" fillId="0" borderId="73" xfId="15" applyFont="1" applyBorder="1" applyAlignment="1">
      <alignment vertical="center" wrapText="1"/>
    </xf>
    <xf numFmtId="167" fontId="9" fillId="0" borderId="0" xfId="4" applyNumberFormat="1"/>
    <xf numFmtId="0" fontId="9" fillId="0" borderId="0" xfId="4"/>
    <xf numFmtId="0" fontId="9" fillId="0" borderId="10" xfId="4" applyFont="1" applyFill="1" applyBorder="1" applyAlignment="1">
      <alignment horizontal="left" vertical="center" wrapText="1" indent="1"/>
    </xf>
    <xf numFmtId="0" fontId="9" fillId="0" borderId="10" xfId="6" applyFont="1" applyFill="1" applyBorder="1" applyAlignment="1">
      <alignment horizontal="left" vertical="center" wrapText="1" indent="1"/>
    </xf>
    <xf numFmtId="167" fontId="32" fillId="0" borderId="0" xfId="5" applyNumberFormat="1"/>
    <xf numFmtId="0" fontId="9" fillId="0" borderId="0" xfId="4" applyBorder="1"/>
    <xf numFmtId="0" fontId="27" fillId="0" borderId="0" xfId="1" applyFont="1" applyBorder="1" applyAlignment="1" applyProtection="1">
      <alignment horizontal="center" vertical="center"/>
    </xf>
    <xf numFmtId="0" fontId="9" fillId="0" borderId="0" xfId="4"/>
    <xf numFmtId="0" fontId="58" fillId="0" borderId="0" xfId="1" applyFont="1" applyBorder="1" applyAlignment="1" applyProtection="1">
      <alignment horizontal="center" vertical="center"/>
    </xf>
    <xf numFmtId="0" fontId="61" fillId="0" borderId="0" xfId="1" applyFont="1" applyBorder="1" applyAlignment="1" applyProtection="1">
      <alignment vertical="center"/>
    </xf>
    <xf numFmtId="0" fontId="12" fillId="0" borderId="0" xfId="6" applyFont="1" applyBorder="1" applyAlignment="1"/>
    <xf numFmtId="0" fontId="0" fillId="0" borderId="0" xfId="0" applyBorder="1" applyAlignment="1"/>
    <xf numFmtId="0" fontId="53" fillId="0" borderId="0" xfId="9" applyFont="1" applyBorder="1" applyAlignment="1">
      <alignment horizontal="center" vertical="center"/>
    </xf>
    <xf numFmtId="0" fontId="54" fillId="2" borderId="0" xfId="9" applyFont="1" applyFill="1" applyBorder="1" applyAlignment="1"/>
    <xf numFmtId="0" fontId="52" fillId="0" borderId="0" xfId="9" applyBorder="1" applyAlignment="1"/>
    <xf numFmtId="0" fontId="54" fillId="0" borderId="0" xfId="9" applyFont="1" applyBorder="1" applyAlignment="1">
      <alignment horizontal="left"/>
    </xf>
    <xf numFmtId="0" fontId="54" fillId="0" borderId="0" xfId="9" applyFont="1" applyBorder="1" applyAlignment="1">
      <alignment horizontal="center"/>
    </xf>
    <xf numFmtId="0" fontId="54" fillId="0" borderId="0" xfId="9" applyFont="1" applyBorder="1" applyAlignment="1">
      <alignment horizontal="left" vertical="top"/>
    </xf>
    <xf numFmtId="169" fontId="54" fillId="0" borderId="0" xfId="9" applyNumberFormat="1" applyFont="1" applyBorder="1" applyAlignment="1">
      <alignment horizontal="right" vertical="center"/>
    </xf>
    <xf numFmtId="0" fontId="12" fillId="0" borderId="0" xfId="6" applyFont="1" applyBorder="1" applyAlignment="1">
      <alignment horizontal="center"/>
    </xf>
    <xf numFmtId="0" fontId="53" fillId="0" borderId="0" xfId="10" applyFont="1" applyBorder="1" applyAlignment="1">
      <alignment horizontal="center" vertical="center"/>
    </xf>
    <xf numFmtId="0" fontId="55" fillId="2" borderId="0" xfId="10" applyFont="1" applyFill="1" applyBorder="1" applyAlignment="1"/>
    <xf numFmtId="0" fontId="9" fillId="0" borderId="0" xfId="10" applyBorder="1" applyAlignment="1"/>
    <xf numFmtId="0" fontId="55" fillId="0" borderId="0" xfId="10" applyFont="1" applyBorder="1" applyAlignment="1">
      <alignment horizontal="left"/>
    </xf>
    <xf numFmtId="0" fontId="55" fillId="0" borderId="0" xfId="10" applyFont="1" applyBorder="1" applyAlignment="1">
      <alignment horizontal="center"/>
    </xf>
    <xf numFmtId="0" fontId="55" fillId="0" borderId="0" xfId="10" applyFont="1" applyBorder="1" applyAlignment="1">
      <alignment horizontal="left" vertical="top"/>
    </xf>
    <xf numFmtId="169" fontId="55" fillId="0" borderId="0" xfId="10" applyNumberFormat="1" applyFont="1" applyBorder="1" applyAlignment="1">
      <alignment horizontal="right" vertical="center"/>
    </xf>
    <xf numFmtId="0" fontId="53" fillId="0" borderId="0" xfId="11" applyFont="1" applyBorder="1" applyAlignment="1">
      <alignment horizontal="center" vertical="center"/>
    </xf>
    <xf numFmtId="0" fontId="55" fillId="2" borderId="0" xfId="11" applyFont="1" applyFill="1" applyBorder="1" applyAlignment="1"/>
    <xf numFmtId="0" fontId="9" fillId="0" borderId="0" xfId="11" applyBorder="1" applyAlignment="1"/>
    <xf numFmtId="0" fontId="55" fillId="0" borderId="0" xfId="11" applyFont="1" applyBorder="1" applyAlignment="1">
      <alignment horizontal="left"/>
    </xf>
    <xf numFmtId="0" fontId="55" fillId="0" borderId="0" xfId="11" applyFont="1" applyBorder="1" applyAlignment="1">
      <alignment horizontal="center"/>
    </xf>
    <xf numFmtId="0" fontId="55" fillId="0" borderId="0" xfId="11" applyFont="1" applyBorder="1" applyAlignment="1">
      <alignment horizontal="left" vertical="top"/>
    </xf>
    <xf numFmtId="169" fontId="55" fillId="0" borderId="0" xfId="11" applyNumberFormat="1" applyFont="1" applyBorder="1" applyAlignment="1">
      <alignment horizontal="right" vertical="center"/>
    </xf>
    <xf numFmtId="0" fontId="53" fillId="0" borderId="0" xfId="12" applyFont="1" applyBorder="1" applyAlignment="1">
      <alignment horizontal="center" vertical="center"/>
    </xf>
    <xf numFmtId="0" fontId="55" fillId="2" borderId="0" xfId="12" applyFont="1" applyFill="1" applyBorder="1" applyAlignment="1"/>
    <xf numFmtId="0" fontId="9" fillId="0" borderId="0" xfId="12" applyBorder="1" applyAlignment="1"/>
    <xf numFmtId="0" fontId="55" fillId="0" borderId="0" xfId="12" applyFont="1" applyBorder="1" applyAlignment="1">
      <alignment horizontal="left"/>
    </xf>
    <xf numFmtId="0" fontId="55" fillId="0" borderId="0" xfId="12" applyFont="1" applyBorder="1" applyAlignment="1">
      <alignment horizontal="center"/>
    </xf>
    <xf numFmtId="0" fontId="55" fillId="0" borderId="0" xfId="12" applyFont="1" applyBorder="1" applyAlignment="1">
      <alignment horizontal="left" vertical="top"/>
    </xf>
    <xf numFmtId="169" fontId="55" fillId="0" borderId="0" xfId="12" applyNumberFormat="1" applyFont="1" applyBorder="1" applyAlignment="1">
      <alignment horizontal="right" vertical="center"/>
    </xf>
    <xf numFmtId="0" fontId="3" fillId="0" borderId="0" xfId="17"/>
    <xf numFmtId="0" fontId="3" fillId="0" borderId="71" xfId="17" applyBorder="1"/>
    <xf numFmtId="0" fontId="3" fillId="0" borderId="0" xfId="17" applyBorder="1"/>
    <xf numFmtId="0" fontId="3" fillId="0" borderId="72" xfId="17" applyBorder="1"/>
    <xf numFmtId="0" fontId="3" fillId="0" borderId="0" xfId="17" applyAlignment="1">
      <alignment horizontal="center" vertical="center"/>
    </xf>
    <xf numFmtId="0" fontId="3" fillId="10" borderId="71" xfId="17" applyFill="1" applyBorder="1"/>
    <xf numFmtId="0" fontId="3" fillId="10" borderId="0" xfId="17" applyFill="1" applyBorder="1"/>
    <xf numFmtId="0" fontId="3" fillId="10" borderId="72" xfId="17" applyFill="1" applyBorder="1"/>
    <xf numFmtId="0" fontId="3" fillId="0" borderId="0" xfId="17" applyBorder="1" applyAlignment="1">
      <alignment horizontal="center" vertical="center" wrapText="1"/>
    </xf>
    <xf numFmtId="0" fontId="30" fillId="0" borderId="0" xfId="0" applyFont="1"/>
    <xf numFmtId="0" fontId="3" fillId="0" borderId="0" xfId="0" applyFont="1" applyBorder="1"/>
    <xf numFmtId="0" fontId="12" fillId="0" borderId="0" xfId="6" applyFont="1" applyAlignment="1"/>
    <xf numFmtId="167" fontId="12" fillId="0" borderId="0" xfId="6" applyNumberFormat="1" applyFont="1"/>
    <xf numFmtId="0" fontId="62" fillId="0" borderId="0" xfId="6" applyFont="1"/>
    <xf numFmtId="0" fontId="12" fillId="0" borderId="0" xfId="6" applyFont="1" applyAlignment="1">
      <alignment horizontal="right" wrapText="1"/>
    </xf>
    <xf numFmtId="0" fontId="13" fillId="0" borderId="0" xfId="4" applyFont="1" applyAlignment="1">
      <alignment horizontal="right"/>
    </xf>
    <xf numFmtId="167" fontId="13" fillId="0" borderId="0" xfId="4" applyNumberFormat="1" applyFont="1"/>
    <xf numFmtId="0" fontId="12" fillId="0" borderId="0" xfId="6" applyFont="1" applyAlignment="1">
      <alignment horizontal="right"/>
    </xf>
    <xf numFmtId="0" fontId="63" fillId="0" borderId="0" xfId="6" applyFont="1"/>
    <xf numFmtId="0" fontId="64" fillId="0" borderId="0" xfId="6" applyFont="1"/>
    <xf numFmtId="0" fontId="31" fillId="0" borderId="0" xfId="6" applyFont="1"/>
    <xf numFmtId="0" fontId="9" fillId="8" borderId="0" xfId="4" applyFill="1" applyBorder="1" applyAlignment="1">
      <alignment wrapText="1"/>
    </xf>
    <xf numFmtId="0" fontId="9" fillId="8" borderId="0" xfId="4" applyFill="1" applyAlignment="1">
      <alignment wrapText="1"/>
    </xf>
    <xf numFmtId="0" fontId="17" fillId="0" borderId="0" xfId="1" applyFont="1" applyAlignment="1" applyProtection="1">
      <alignment horizontal="right" vertical="center" wrapText="1"/>
    </xf>
    <xf numFmtId="0" fontId="17" fillId="0" borderId="0" xfId="1" applyFont="1" applyAlignment="1" applyProtection="1">
      <alignment horizontal="right"/>
    </xf>
    <xf numFmtId="0" fontId="9" fillId="0" borderId="0" xfId="4"/>
    <xf numFmtId="0" fontId="9" fillId="0" borderId="0" xfId="4" applyAlignment="1">
      <alignment wrapText="1"/>
    </xf>
    <xf numFmtId="0" fontId="15" fillId="0" borderId="0" xfId="4" applyFont="1" applyAlignment="1">
      <alignment horizontal="left" vertical="center" wrapText="1"/>
    </xf>
    <xf numFmtId="0" fontId="16" fillId="0" borderId="74" xfId="1" applyFill="1" applyBorder="1" applyAlignment="1" applyProtection="1">
      <alignment horizontal="center" vertical="center"/>
    </xf>
    <xf numFmtId="0" fontId="9" fillId="0" borderId="74" xfId="4" applyFont="1" applyFill="1" applyBorder="1" applyAlignment="1">
      <alignment horizontal="left" vertical="center" wrapText="1" indent="1"/>
    </xf>
    <xf numFmtId="0" fontId="9" fillId="0" borderId="75" xfId="4" applyBorder="1" applyAlignment="1">
      <alignment vertical="center"/>
    </xf>
    <xf numFmtId="0" fontId="17" fillId="0" borderId="0" xfId="1" applyFont="1" applyAlignment="1" applyProtection="1">
      <alignment horizontal="right" vertical="center" wrapText="1"/>
    </xf>
    <xf numFmtId="0" fontId="17" fillId="0" borderId="0" xfId="1" applyFont="1" applyAlignment="1" applyProtection="1">
      <alignment horizontal="right"/>
    </xf>
    <xf numFmtId="0" fontId="9" fillId="0" borderId="0" xfId="4"/>
    <xf numFmtId="0" fontId="19" fillId="8" borderId="0" xfId="4" applyFont="1" applyFill="1"/>
    <xf numFmtId="0" fontId="20" fillId="8" borderId="0" xfId="4" applyFont="1" applyFill="1"/>
    <xf numFmtId="0" fontId="9" fillId="8" borderId="0" xfId="4" applyFill="1" applyAlignment="1">
      <alignment horizontal="right"/>
    </xf>
    <xf numFmtId="0" fontId="13" fillId="8" borderId="0" xfId="4" applyNumberFormat="1" applyFont="1" applyFill="1" applyAlignment="1">
      <alignment vertical="center" wrapText="1"/>
    </xf>
    <xf numFmtId="0" fontId="9" fillId="0" borderId="0" xfId="4"/>
    <xf numFmtId="0" fontId="26" fillId="0" borderId="0" xfId="4" applyFont="1" applyFill="1" applyAlignment="1">
      <alignment horizontal="left" vertical="center" wrapText="1" indent="4"/>
    </xf>
    <xf numFmtId="0" fontId="17" fillId="0" borderId="0" xfId="1" applyFont="1" applyAlignment="1" applyProtection="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7" fillId="0" borderId="0" xfId="1" applyFont="1" applyAlignment="1" applyProtection="1"/>
    <xf numFmtId="0" fontId="9" fillId="0" borderId="0" xfId="4"/>
    <xf numFmtId="0" fontId="17" fillId="0" borderId="0" xfId="1" applyFont="1" applyAlignment="1" applyProtection="1">
      <alignment horizontal="right" vertical="center" wrapText="1"/>
    </xf>
    <xf numFmtId="0" fontId="17" fillId="0" borderId="0" xfId="1" applyFont="1" applyAlignment="1" applyProtection="1">
      <alignment horizontal="right"/>
    </xf>
    <xf numFmtId="0" fontId="9" fillId="0" borderId="0" xfId="4"/>
    <xf numFmtId="0" fontId="15" fillId="0" borderId="0" xfId="4" applyFont="1" applyAlignment="1">
      <alignment horizontal="left" vertical="center" wrapText="1"/>
    </xf>
    <xf numFmtId="0" fontId="48" fillId="0" borderId="0" xfId="17" applyFont="1"/>
    <xf numFmtId="0" fontId="3" fillId="0" borderId="0" xfId="0" applyFont="1"/>
    <xf numFmtId="0" fontId="11" fillId="3" borderId="8" xfId="6" applyFont="1" applyFill="1" applyBorder="1" applyAlignment="1">
      <alignment horizontal="center" vertical="center" wrapText="1"/>
    </xf>
    <xf numFmtId="0" fontId="12" fillId="11" borderId="9" xfId="6" applyFont="1" applyFill="1" applyBorder="1" applyAlignment="1">
      <alignment horizontal="center" vertical="center"/>
    </xf>
    <xf numFmtId="167" fontId="12" fillId="11" borderId="9" xfId="6" applyNumberFormat="1" applyFont="1" applyFill="1" applyBorder="1" applyAlignment="1">
      <alignment horizontal="center" vertical="center"/>
    </xf>
    <xf numFmtId="0" fontId="12" fillId="0" borderId="9" xfId="6" applyFont="1" applyFill="1" applyBorder="1" applyAlignment="1">
      <alignment vertical="center"/>
    </xf>
    <xf numFmtId="0" fontId="9" fillId="0" borderId="0" xfId="4" applyFill="1"/>
    <xf numFmtId="0" fontId="13" fillId="0" borderId="0" xfId="0" applyFont="1" applyFill="1"/>
    <xf numFmtId="0" fontId="19" fillId="0" borderId="0" xfId="4" applyFont="1" applyFill="1"/>
    <xf numFmtId="0" fontId="20" fillId="0" borderId="0" xfId="4" applyFont="1" applyFill="1"/>
    <xf numFmtId="0" fontId="9" fillId="0" borderId="0" xfId="4" applyFill="1" applyAlignment="1">
      <alignment horizontal="right"/>
    </xf>
    <xf numFmtId="0" fontId="9" fillId="0" borderId="0" xfId="4"/>
    <xf numFmtId="0" fontId="17" fillId="0" borderId="0" xfId="1" applyFont="1" applyAlignment="1" applyProtection="1">
      <alignment horizontal="right" vertical="center" wrapText="1"/>
    </xf>
    <xf numFmtId="0" fontId="17" fillId="0" borderId="0" xfId="1" applyFont="1" applyAlignment="1" applyProtection="1">
      <alignment horizontal="right"/>
    </xf>
    <xf numFmtId="0" fontId="0" fillId="0" borderId="0" xfId="0" applyAlignment="1"/>
    <xf numFmtId="0" fontId="15" fillId="0" borderId="0" xfId="4" applyFont="1" applyAlignment="1">
      <alignment horizontal="left" vertical="center" wrapText="1"/>
    </xf>
    <xf numFmtId="0" fontId="9" fillId="0" borderId="0" xfId="4" applyFill="1"/>
    <xf numFmtId="0" fontId="9" fillId="0" borderId="0" xfId="4"/>
    <xf numFmtId="0" fontId="13" fillId="0" borderId="0" xfId="0" applyNumberFormat="1" applyFont="1" applyAlignment="1">
      <alignment vertical="top" wrapText="1"/>
    </xf>
    <xf numFmtId="0" fontId="13" fillId="8" borderId="0" xfId="0" applyFont="1" applyFill="1" applyAlignment="1">
      <alignment vertical="center" wrapText="1"/>
    </xf>
    <xf numFmtId="1" fontId="59" fillId="9" borderId="34" xfId="4" applyNumberFormat="1" applyFont="1" applyFill="1" applyBorder="1" applyAlignment="1">
      <alignment horizontal="center" wrapText="1"/>
    </xf>
    <xf numFmtId="1" fontId="59" fillId="9" borderId="70" xfId="4" applyNumberFormat="1" applyFont="1" applyFill="1" applyBorder="1" applyAlignment="1">
      <alignment horizontal="center" wrapText="1"/>
    </xf>
    <xf numFmtId="0" fontId="59" fillId="9" borderId="34" xfId="4" applyFont="1" applyFill="1" applyBorder="1" applyAlignment="1">
      <alignment horizontal="center" wrapText="1"/>
    </xf>
    <xf numFmtId="0" fontId="59" fillId="9" borderId="56" xfId="4" applyFont="1" applyFill="1" applyBorder="1" applyAlignment="1">
      <alignment horizontal="center" wrapText="1"/>
    </xf>
    <xf numFmtId="1" fontId="59" fillId="9" borderId="52" xfId="4" applyNumberFormat="1" applyFont="1" applyFill="1" applyBorder="1" applyAlignment="1">
      <alignment horizontal="center" wrapText="1"/>
    </xf>
    <xf numFmtId="1" fontId="59" fillId="9" borderId="0" xfId="4" applyNumberFormat="1" applyFont="1" applyFill="1" applyBorder="1" applyAlignment="1">
      <alignment horizontal="center" wrapText="1"/>
    </xf>
    <xf numFmtId="0" fontId="59" fillId="9" borderId="0" xfId="4" applyFont="1" applyFill="1" applyBorder="1" applyAlignment="1">
      <alignment horizontal="center" wrapText="1"/>
    </xf>
    <xf numFmtId="0" fontId="59" fillId="9" borderId="63" xfId="4" applyFont="1" applyFill="1" applyBorder="1" applyAlignment="1">
      <alignment horizontal="center" wrapText="1"/>
    </xf>
    <xf numFmtId="1" fontId="59" fillId="9" borderId="44" xfId="4" applyNumberFormat="1" applyFont="1" applyFill="1" applyBorder="1" applyAlignment="1">
      <alignment horizontal="center" wrapText="1"/>
    </xf>
    <xf numFmtId="1" fontId="59" fillId="9" borderId="33" xfId="4" applyNumberFormat="1" applyFont="1" applyFill="1" applyBorder="1" applyAlignment="1">
      <alignment horizontal="center" wrapText="1"/>
    </xf>
    <xf numFmtId="0" fontId="59" fillId="9" borderId="33" xfId="4" applyFont="1" applyFill="1" applyBorder="1" applyAlignment="1">
      <alignment horizontal="center" wrapText="1"/>
    </xf>
    <xf numFmtId="0" fontId="59" fillId="9" borderId="57" xfId="4" applyFont="1" applyFill="1" applyBorder="1" applyAlignment="1">
      <alignment horizontal="center" wrapText="1"/>
    </xf>
    <xf numFmtId="1" fontId="59" fillId="9" borderId="80" xfId="4" applyNumberFormat="1" applyFont="1" applyFill="1" applyBorder="1" applyAlignment="1">
      <alignment horizontal="center" wrapText="1"/>
    </xf>
    <xf numFmtId="1" fontId="59" fillId="9" borderId="81" xfId="4" applyNumberFormat="1" applyFont="1" applyFill="1" applyBorder="1" applyAlignment="1">
      <alignment horizontal="center" wrapText="1"/>
    </xf>
    <xf numFmtId="0" fontId="59" fillId="9" borderId="82" xfId="4" applyFont="1" applyFill="1" applyBorder="1" applyAlignment="1">
      <alignment horizontal="center" wrapText="1"/>
    </xf>
    <xf numFmtId="1" fontId="59" fillId="9" borderId="78" xfId="4" applyNumberFormat="1" applyFont="1" applyFill="1" applyBorder="1" applyAlignment="1">
      <alignment horizontal="center" wrapText="1"/>
    </xf>
    <xf numFmtId="1" fontId="59" fillId="9" borderId="77" xfId="4" applyNumberFormat="1" applyFont="1" applyFill="1" applyBorder="1" applyAlignment="1">
      <alignment horizontal="center" wrapText="1"/>
    </xf>
    <xf numFmtId="0" fontId="59" fillId="9" borderId="79" xfId="4" applyFont="1" applyFill="1" applyBorder="1" applyAlignment="1">
      <alignment horizontal="center" wrapText="1"/>
    </xf>
    <xf numFmtId="1" fontId="59" fillId="9" borderId="80" xfId="5" applyNumberFormat="1" applyFont="1" applyFill="1" applyBorder="1" applyAlignment="1">
      <alignment horizontal="center" wrapText="1"/>
    </xf>
    <xf numFmtId="1" fontId="59" fillId="9" borderId="81" xfId="5" applyNumberFormat="1" applyFont="1" applyFill="1" applyBorder="1" applyAlignment="1">
      <alignment horizontal="center" wrapText="1"/>
    </xf>
    <xf numFmtId="1" fontId="59" fillId="9" borderId="52" xfId="5" applyNumberFormat="1" applyFont="1" applyFill="1" applyBorder="1" applyAlignment="1">
      <alignment horizontal="center" wrapText="1"/>
    </xf>
    <xf numFmtId="1" fontId="59" fillId="9" borderId="0" xfId="5" applyNumberFormat="1" applyFont="1" applyFill="1" applyBorder="1" applyAlignment="1">
      <alignment horizontal="center" wrapText="1"/>
    </xf>
    <xf numFmtId="1" fontId="59" fillId="9" borderId="78" xfId="5" applyNumberFormat="1" applyFont="1" applyFill="1" applyBorder="1" applyAlignment="1">
      <alignment horizontal="center" wrapText="1"/>
    </xf>
    <xf numFmtId="1" fontId="59" fillId="9" borderId="77" xfId="5" applyNumberFormat="1" applyFont="1" applyFill="1" applyBorder="1" applyAlignment="1">
      <alignment horizontal="center" wrapText="1"/>
    </xf>
    <xf numFmtId="0" fontId="9" fillId="0" borderId="0" xfId="4"/>
    <xf numFmtId="0" fontId="21" fillId="3" borderId="85" xfId="4" applyFont="1" applyFill="1" applyBorder="1" applyAlignment="1">
      <alignment horizontal="center" vertical="center" wrapText="1"/>
    </xf>
    <xf numFmtId="0" fontId="21" fillId="3" borderId="86" xfId="4" applyFont="1" applyFill="1" applyBorder="1" applyAlignment="1">
      <alignment horizontal="center" vertical="center"/>
    </xf>
    <xf numFmtId="0" fontId="9" fillId="0" borderId="0" xfId="4"/>
    <xf numFmtId="0" fontId="17" fillId="0" borderId="0" xfId="1" applyFont="1" applyAlignment="1" applyProtection="1">
      <alignment horizontal="right" vertical="center" wrapText="1"/>
    </xf>
    <xf numFmtId="0" fontId="17" fillId="0" borderId="0" xfId="1" applyFont="1" applyAlignment="1" applyProtection="1">
      <alignment horizontal="right"/>
    </xf>
    <xf numFmtId="0" fontId="9" fillId="0" borderId="0" xfId="4"/>
    <xf numFmtId="0" fontId="15" fillId="0" borderId="0" xfId="4" applyFont="1" applyAlignment="1">
      <alignment horizontal="left" vertical="center" wrapText="1"/>
    </xf>
    <xf numFmtId="0" fontId="3" fillId="0" borderId="0" xfId="0" applyFont="1" applyFill="1"/>
    <xf numFmtId="0" fontId="9" fillId="0" borderId="0" xfId="4" applyFont="1" applyAlignment="1">
      <alignment vertical="center" wrapText="1"/>
    </xf>
    <xf numFmtId="0" fontId="3" fillId="0" borderId="0" xfId="0" applyFont="1" applyAlignment="1">
      <alignment horizontal="center" vertical="center"/>
    </xf>
    <xf numFmtId="166" fontId="3" fillId="0" borderId="9" xfId="0" applyNumberFormat="1" applyFont="1" applyFill="1" applyBorder="1" applyAlignment="1">
      <alignment horizontal="center" vertical="center" wrapText="1"/>
    </xf>
    <xf numFmtId="166"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17" fontId="3" fillId="0" borderId="9" xfId="0" applyNumberFormat="1" applyFont="1" applyFill="1" applyBorder="1" applyAlignment="1">
      <alignment horizontal="center" vertical="center"/>
    </xf>
    <xf numFmtId="166" fontId="3" fillId="0" borderId="0" xfId="0" applyNumberFormat="1" applyFont="1" applyAlignment="1">
      <alignment horizontal="center" vertical="center"/>
    </xf>
    <xf numFmtId="0" fontId="3" fillId="0" borderId="9" xfId="0" applyFont="1" applyFill="1" applyBorder="1" applyAlignment="1">
      <alignment horizontal="center" vertical="center" wrapText="1"/>
    </xf>
    <xf numFmtId="0" fontId="65" fillId="12" borderId="87" xfId="0" applyFont="1" applyFill="1" applyBorder="1" applyAlignment="1">
      <alignment horizontal="center" vertical="center" wrapText="1"/>
    </xf>
    <xf numFmtId="0" fontId="65" fillId="12" borderId="88" xfId="0" applyFont="1" applyFill="1" applyBorder="1" applyAlignment="1">
      <alignment horizontal="center" vertical="center" wrapText="1"/>
    </xf>
    <xf numFmtId="0" fontId="65" fillId="12" borderId="89" xfId="0" applyFont="1" applyFill="1" applyBorder="1" applyAlignment="1">
      <alignment horizontal="center" vertical="center"/>
    </xf>
    <xf numFmtId="0" fontId="10" fillId="0" borderId="0" xfId="4" applyFont="1" applyAlignment="1">
      <alignment horizontal="left" vertical="center"/>
    </xf>
    <xf numFmtId="0" fontId="27" fillId="0" borderId="0" xfId="1" applyFont="1" applyBorder="1" applyAlignment="1" applyProtection="1">
      <alignment horizontal="center" vertical="center"/>
    </xf>
    <xf numFmtId="0" fontId="21" fillId="3" borderId="83" xfId="4" applyFont="1" applyFill="1" applyBorder="1" applyAlignment="1">
      <alignment horizontal="center" vertical="center" wrapText="1"/>
    </xf>
    <xf numFmtId="0" fontId="21" fillId="3" borderId="84" xfId="4" applyFont="1" applyFill="1" applyBorder="1" applyAlignment="1">
      <alignment horizontal="center"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45" fillId="0" borderId="0" xfId="0" applyFont="1" applyAlignment="1">
      <alignment horizontal="left" vertical="center" wrapText="1"/>
    </xf>
    <xf numFmtId="0" fontId="11" fillId="3" borderId="25" xfId="6" applyFont="1" applyFill="1" applyBorder="1" applyAlignment="1">
      <alignment horizontal="center" vertical="center" wrapText="1"/>
    </xf>
    <xf numFmtId="0" fontId="11" fillId="3" borderId="25" xfId="6" applyFont="1" applyFill="1" applyBorder="1" applyAlignment="1">
      <alignment horizontal="center" vertical="center"/>
    </xf>
    <xf numFmtId="0" fontId="11" fillId="3" borderId="36" xfId="6" applyFont="1" applyFill="1" applyBorder="1" applyAlignment="1">
      <alignment horizontal="center" vertical="center"/>
    </xf>
    <xf numFmtId="0" fontId="11" fillId="3" borderId="76" xfId="6" applyFont="1" applyFill="1" applyBorder="1" applyAlignment="1">
      <alignment horizontal="center" vertical="center"/>
    </xf>
    <xf numFmtId="0" fontId="10" fillId="0" borderId="0" xfId="4" applyFont="1" applyAlignment="1">
      <alignment horizontal="left" vertical="center" wrapText="1"/>
    </xf>
    <xf numFmtId="0" fontId="17" fillId="0" borderId="0" xfId="1" applyFont="1" applyAlignment="1" applyProtection="1">
      <alignment horizontal="right" vertical="center" wrapText="1"/>
    </xf>
    <xf numFmtId="0" fontId="13" fillId="0" borderId="0" xfId="0" applyFont="1" applyFill="1" applyAlignment="1">
      <alignment vertical="center" wrapText="1"/>
    </xf>
    <xf numFmtId="0" fontId="0" fillId="0" borderId="0" xfId="0" applyAlignment="1">
      <alignment wrapText="1"/>
    </xf>
    <xf numFmtId="0" fontId="0" fillId="0" borderId="0" xfId="0" applyAlignment="1"/>
    <xf numFmtId="0" fontId="13" fillId="0" borderId="0" xfId="0" applyNumberFormat="1" applyFont="1" applyAlignment="1">
      <alignment horizontal="left" vertical="top" wrapText="1"/>
    </xf>
    <xf numFmtId="0" fontId="17" fillId="0" borderId="0" xfId="1" applyFont="1" applyAlignment="1" applyProtection="1">
      <alignment horizontal="right"/>
    </xf>
    <xf numFmtId="0" fontId="11" fillId="3" borderId="59" xfId="6" applyFont="1" applyFill="1" applyBorder="1" applyAlignment="1">
      <alignment horizontal="center" vertical="center"/>
    </xf>
    <xf numFmtId="0" fontId="11" fillId="3" borderId="60" xfId="6" applyFont="1" applyFill="1" applyBorder="1" applyAlignment="1">
      <alignment horizontal="center" vertical="center"/>
    </xf>
    <xf numFmtId="0" fontId="11" fillId="3" borderId="35" xfId="6" applyFont="1" applyFill="1" applyBorder="1" applyAlignment="1">
      <alignment horizontal="center" vertical="center"/>
    </xf>
    <xf numFmtId="0" fontId="11" fillId="3" borderId="32" xfId="6" applyFont="1" applyFill="1" applyBorder="1" applyAlignment="1">
      <alignment horizontal="center" vertical="center"/>
    </xf>
    <xf numFmtId="0" fontId="12" fillId="0" borderId="25" xfId="6" applyFont="1" applyBorder="1" applyAlignment="1">
      <alignment horizontal="center" vertical="center"/>
    </xf>
    <xf numFmtId="0" fontId="11" fillId="3" borderId="3" xfId="6" applyFont="1" applyFill="1" applyBorder="1" applyAlignment="1">
      <alignment horizontal="center" vertical="center" wrapText="1"/>
    </xf>
    <xf numFmtId="0" fontId="11" fillId="3" borderId="58" xfId="6" applyFont="1" applyFill="1" applyBorder="1" applyAlignment="1">
      <alignment horizontal="center" vertical="center" wrapText="1"/>
    </xf>
    <xf numFmtId="0" fontId="26" fillId="0" borderId="0" xfId="4" applyFont="1" applyFill="1" applyAlignment="1">
      <alignment horizontal="left" vertical="center" wrapText="1"/>
    </xf>
    <xf numFmtId="0" fontId="13" fillId="0" borderId="0" xfId="4" applyFont="1" applyAlignment="1">
      <alignment horizontal="left" wrapText="1"/>
    </xf>
    <xf numFmtId="0" fontId="0" fillId="0" borderId="66" xfId="0" applyBorder="1"/>
    <xf numFmtId="0" fontId="11" fillId="3" borderId="37" xfId="6" applyFont="1" applyFill="1" applyBorder="1" applyAlignment="1">
      <alignment horizontal="center" vertical="center" wrapText="1"/>
    </xf>
    <xf numFmtId="0" fontId="11" fillId="3" borderId="67" xfId="6" applyFont="1" applyFill="1" applyBorder="1" applyAlignment="1">
      <alignment horizontal="center" vertical="center" wrapText="1"/>
    </xf>
    <xf numFmtId="0" fontId="11" fillId="3" borderId="68" xfId="6" applyFont="1" applyFill="1" applyBorder="1" applyAlignment="1">
      <alignment horizontal="center" vertical="center" wrapText="1"/>
    </xf>
    <xf numFmtId="0" fontId="0" fillId="0" borderId="69" xfId="0" applyBorder="1"/>
    <xf numFmtId="0" fontId="10" fillId="0" borderId="0" xfId="4" applyFont="1" applyAlignment="1">
      <alignment horizontal="left" wrapText="1"/>
    </xf>
    <xf numFmtId="0" fontId="13" fillId="0" borderId="0" xfId="4" applyFont="1" applyAlignment="1">
      <alignment horizontal="left" vertical="center" wrapText="1"/>
    </xf>
    <xf numFmtId="0" fontId="9" fillId="0" borderId="0" xfId="4" applyFont="1" applyFill="1" applyAlignment="1">
      <alignment horizontal="left" vertical="center" wrapText="1"/>
    </xf>
    <xf numFmtId="0" fontId="26" fillId="0" borderId="0" xfId="4" applyFont="1" applyAlignment="1">
      <alignment horizontal="left" vertical="center" wrapText="1"/>
    </xf>
    <xf numFmtId="0" fontId="26" fillId="0" borderId="0" xfId="4" applyFont="1" applyFill="1" applyAlignment="1">
      <alignment horizontal="left" vertical="center" wrapText="1" indent="3"/>
    </xf>
    <xf numFmtId="0" fontId="13" fillId="0" borderId="0" xfId="0" applyNumberFormat="1" applyFont="1" applyFill="1" applyAlignment="1">
      <alignment horizontal="left" vertical="top" wrapText="1"/>
    </xf>
    <xf numFmtId="0" fontId="21" fillId="3" borderId="51" xfId="4" applyNumberFormat="1" applyFont="1" applyFill="1" applyBorder="1" applyAlignment="1">
      <alignment horizontal="center" vertical="center" wrapText="1"/>
    </xf>
    <xf numFmtId="0" fontId="21" fillId="3" borderId="31" xfId="4" applyNumberFormat="1" applyFont="1" applyFill="1" applyBorder="1" applyAlignment="1">
      <alignment horizontal="center" vertical="center" wrapText="1"/>
    </xf>
    <xf numFmtId="0" fontId="21" fillId="3" borderId="22" xfId="4" applyNumberFormat="1" applyFont="1" applyFill="1" applyBorder="1" applyAlignment="1">
      <alignment horizontal="center" vertical="center" wrapText="1"/>
    </xf>
    <xf numFmtId="0" fontId="21" fillId="3" borderId="23" xfId="4" applyNumberFormat="1" applyFont="1" applyFill="1" applyBorder="1" applyAlignment="1">
      <alignment horizontal="center" vertical="center" wrapText="1"/>
    </xf>
    <xf numFmtId="0" fontId="21" fillId="3" borderId="24" xfId="4" applyNumberFormat="1" applyFont="1" applyFill="1" applyBorder="1" applyAlignment="1">
      <alignment horizontal="center" vertical="center" wrapText="1"/>
    </xf>
    <xf numFmtId="0" fontId="9" fillId="0" borderId="45" xfId="4" applyFill="1" applyBorder="1" applyAlignment="1">
      <alignment horizontal="center" vertical="center"/>
    </xf>
    <xf numFmtId="0" fontId="9" fillId="0" borderId="54" xfId="4" applyFill="1" applyBorder="1" applyAlignment="1">
      <alignment horizontal="center" vertical="center"/>
    </xf>
    <xf numFmtId="0" fontId="9" fillId="0" borderId="43" xfId="4" applyFill="1" applyBorder="1" applyAlignment="1">
      <alignment horizontal="center" vertical="center"/>
    </xf>
    <xf numFmtId="0" fontId="9" fillId="0" borderId="52" xfId="4" applyFill="1" applyBorder="1" applyAlignment="1">
      <alignment horizontal="center" wrapText="1"/>
    </xf>
    <xf numFmtId="0" fontId="9" fillId="0" borderId="0" xfId="4" applyFill="1"/>
    <xf numFmtId="0" fontId="9" fillId="0" borderId="63" xfId="4" applyFill="1" applyBorder="1"/>
    <xf numFmtId="0" fontId="9" fillId="0" borderId="52" xfId="4" applyFill="1" applyBorder="1"/>
    <xf numFmtId="0" fontId="9" fillId="0" borderId="44" xfId="4" applyFill="1" applyBorder="1"/>
    <xf numFmtId="0" fontId="9" fillId="0" borderId="33" xfId="4" applyFill="1" applyBorder="1"/>
    <xf numFmtId="0" fontId="9" fillId="0" borderId="57" xfId="4" applyFill="1" applyBorder="1"/>
    <xf numFmtId="0" fontId="21" fillId="3" borderId="21" xfId="4" applyFont="1" applyFill="1" applyBorder="1" applyAlignment="1">
      <alignment horizontal="left" vertical="center"/>
    </xf>
    <xf numFmtId="0" fontId="21" fillId="3" borderId="23" xfId="4" applyFont="1" applyFill="1" applyBorder="1" applyAlignment="1">
      <alignment horizontal="left" vertical="center"/>
    </xf>
    <xf numFmtId="0" fontId="9" fillId="3" borderId="55" xfId="4" applyFill="1" applyBorder="1" applyAlignment="1">
      <alignment horizontal="center" wrapText="1"/>
    </xf>
    <xf numFmtId="0" fontId="9" fillId="0" borderId="34" xfId="4" applyBorder="1"/>
    <xf numFmtId="0" fontId="9" fillId="0" borderId="62" xfId="4" applyBorder="1"/>
    <xf numFmtId="0" fontId="9" fillId="0" borderId="64" xfId="4" applyBorder="1"/>
    <xf numFmtId="0" fontId="9" fillId="0" borderId="0" xfId="4"/>
    <xf numFmtId="0" fontId="9" fillId="0" borderId="59" xfId="4" applyBorder="1"/>
    <xf numFmtId="0" fontId="21" fillId="3" borderId="61" xfId="4" applyFont="1" applyFill="1" applyBorder="1" applyAlignment="1">
      <alignment horizontal="center" vertical="center"/>
    </xf>
    <xf numFmtId="0" fontId="21" fillId="3" borderId="22" xfId="4" applyFont="1" applyFill="1" applyBorder="1" applyAlignment="1">
      <alignment horizontal="center" vertical="center"/>
    </xf>
    <xf numFmtId="0" fontId="13" fillId="8" borderId="0" xfId="0" applyFont="1" applyFill="1" applyAlignment="1">
      <alignment horizontal="left" vertical="center" wrapText="1"/>
    </xf>
    <xf numFmtId="0" fontId="9" fillId="0" borderId="0" xfId="4" applyFont="1" applyAlignment="1">
      <alignment horizontal="left" vertical="center" wrapText="1"/>
    </xf>
    <xf numFmtId="0" fontId="13" fillId="8" borderId="0" xfId="4" applyNumberFormat="1" applyFont="1" applyFill="1" applyAlignment="1">
      <alignment wrapText="1"/>
    </xf>
    <xf numFmtId="0" fontId="9" fillId="8" borderId="0" xfId="4" applyFill="1" applyAlignment="1">
      <alignment wrapText="1"/>
    </xf>
    <xf numFmtId="0" fontId="13" fillId="0" borderId="0" xfId="4" applyNumberFormat="1" applyFont="1" applyAlignment="1">
      <alignment horizontal="left" vertical="top" wrapText="1"/>
    </xf>
    <xf numFmtId="0" fontId="26" fillId="0" borderId="0" xfId="4" applyFont="1" applyFill="1" applyAlignment="1">
      <alignment horizontal="left" vertical="center" wrapText="1" indent="4"/>
    </xf>
    <xf numFmtId="0" fontId="15" fillId="0" borderId="0" xfId="4" applyFont="1" applyAlignment="1">
      <alignment horizontal="left" vertical="center" wrapText="1"/>
    </xf>
    <xf numFmtId="0" fontId="21" fillId="3" borderId="55" xfId="4" applyNumberFormat="1" applyFont="1" applyFill="1" applyBorder="1" applyAlignment="1">
      <alignment horizontal="center" vertical="center" wrapText="1"/>
    </xf>
    <xf numFmtId="0" fontId="21" fillId="3" borderId="34" xfId="4" applyNumberFormat="1" applyFont="1" applyFill="1" applyBorder="1" applyAlignment="1">
      <alignment horizontal="center" vertical="center" wrapText="1"/>
    </xf>
    <xf numFmtId="0" fontId="21" fillId="3" borderId="62" xfId="4" applyNumberFormat="1" applyFont="1" applyFill="1" applyBorder="1" applyAlignment="1">
      <alignment horizontal="center" vertical="center" wrapText="1"/>
    </xf>
    <xf numFmtId="0" fontId="21" fillId="3" borderId="23" xfId="4" applyFont="1" applyFill="1" applyBorder="1" applyAlignment="1">
      <alignment horizontal="center" vertical="center"/>
    </xf>
    <xf numFmtId="0" fontId="21" fillId="3" borderId="24" xfId="4" applyFont="1" applyFill="1" applyBorder="1" applyAlignment="1">
      <alignment horizontal="center" vertical="center"/>
    </xf>
    <xf numFmtId="0" fontId="9" fillId="0" borderId="45" xfId="4" applyFill="1" applyBorder="1" applyAlignment="1">
      <alignment horizontal="center"/>
    </xf>
    <xf numFmtId="0" fontId="9" fillId="0" borderId="54" xfId="4" applyFill="1" applyBorder="1" applyAlignment="1">
      <alignment horizontal="center"/>
    </xf>
    <xf numFmtId="0" fontId="9" fillId="0" borderId="43" xfId="4" applyFill="1" applyBorder="1" applyAlignment="1">
      <alignment horizontal="center"/>
    </xf>
    <xf numFmtId="0" fontId="9" fillId="0" borderId="0" xfId="4" applyFill="1" applyBorder="1" applyAlignment="1">
      <alignment horizontal="center" wrapText="1"/>
    </xf>
    <xf numFmtId="0" fontId="9" fillId="0" borderId="63" xfId="4" applyFill="1" applyBorder="1" applyAlignment="1">
      <alignment horizontal="center" wrapText="1"/>
    </xf>
    <xf numFmtId="0" fontId="9" fillId="0" borderId="44" xfId="4" applyFill="1" applyBorder="1" applyAlignment="1">
      <alignment horizontal="center" wrapText="1"/>
    </xf>
    <xf numFmtId="0" fontId="9" fillId="0" borderId="33" xfId="4" applyFill="1" applyBorder="1" applyAlignment="1">
      <alignment horizontal="center" wrapText="1"/>
    </xf>
    <xf numFmtId="0" fontId="9" fillId="0" borderId="57" xfId="4" applyFill="1" applyBorder="1" applyAlignment="1">
      <alignment horizontal="center" wrapText="1"/>
    </xf>
    <xf numFmtId="0" fontId="21" fillId="3" borderId="51" xfId="4" applyFont="1" applyFill="1" applyBorder="1" applyAlignment="1">
      <alignment horizontal="center" vertical="center" wrapText="1"/>
    </xf>
    <xf numFmtId="0" fontId="21" fillId="3" borderId="22" xfId="4" applyFont="1" applyFill="1" applyBorder="1" applyAlignment="1">
      <alignment horizontal="center" vertical="center" wrapText="1"/>
    </xf>
    <xf numFmtId="0" fontId="21" fillId="3" borderId="31" xfId="4" applyFont="1" applyFill="1" applyBorder="1" applyAlignment="1">
      <alignment horizontal="center" vertical="center" wrapText="1"/>
    </xf>
    <xf numFmtId="0" fontId="9" fillId="3" borderId="34" xfId="4" applyFill="1" applyBorder="1" applyAlignment="1">
      <alignment horizontal="center" wrapText="1"/>
    </xf>
    <xf numFmtId="0" fontId="9" fillId="3" borderId="62" xfId="4" applyFill="1" applyBorder="1" applyAlignment="1">
      <alignment horizontal="center" wrapText="1"/>
    </xf>
    <xf numFmtId="0" fontId="9" fillId="3" borderId="64" xfId="4" applyFill="1" applyBorder="1" applyAlignment="1">
      <alignment horizontal="center" wrapText="1"/>
    </xf>
    <xf numFmtId="0" fontId="9" fillId="3" borderId="0" xfId="4" applyFill="1" applyBorder="1" applyAlignment="1">
      <alignment horizontal="center" wrapText="1"/>
    </xf>
    <xf numFmtId="0" fontId="9" fillId="3" borderId="59" xfId="4" applyFill="1" applyBorder="1" applyAlignment="1">
      <alignment horizontal="center" wrapText="1"/>
    </xf>
    <xf numFmtId="0" fontId="10" fillId="0" borderId="0" xfId="5" applyFont="1" applyAlignment="1">
      <alignment horizontal="left"/>
    </xf>
    <xf numFmtId="0" fontId="59" fillId="9" borderId="77" xfId="5" applyFont="1" applyFill="1" applyBorder="1" applyAlignment="1">
      <alignment horizontal="center" wrapText="1"/>
    </xf>
    <xf numFmtId="0" fontId="59" fillId="9" borderId="79" xfId="5" applyFont="1" applyFill="1" applyBorder="1" applyAlignment="1">
      <alignment horizontal="center" wrapText="1"/>
    </xf>
    <xf numFmtId="0" fontId="35" fillId="3" borderId="51" xfId="5" applyNumberFormat="1" applyFont="1" applyFill="1" applyBorder="1" applyAlignment="1">
      <alignment horizontal="center" vertical="center" wrapText="1"/>
    </xf>
    <xf numFmtId="0" fontId="35" fillId="3" borderId="22" xfId="5" applyNumberFormat="1" applyFont="1" applyFill="1" applyBorder="1" applyAlignment="1">
      <alignment horizontal="center" vertical="center" wrapText="1"/>
    </xf>
    <xf numFmtId="0" fontId="35" fillId="3" borderId="23" xfId="5" applyNumberFormat="1" applyFont="1" applyFill="1" applyBorder="1" applyAlignment="1">
      <alignment horizontal="center" vertical="center" wrapText="1"/>
    </xf>
    <xf numFmtId="0" fontId="32" fillId="0" borderId="52" xfId="5" applyFont="1" applyBorder="1" applyAlignment="1">
      <alignment horizontal="center" vertical="center"/>
    </xf>
    <xf numFmtId="0" fontId="32" fillId="0" borderId="0" xfId="5" applyFont="1" applyBorder="1" applyAlignment="1">
      <alignment horizontal="center" vertical="center"/>
    </xf>
    <xf numFmtId="0" fontId="32" fillId="0" borderId="45" xfId="5" applyFill="1" applyBorder="1" applyAlignment="1">
      <alignment horizontal="center"/>
    </xf>
    <xf numFmtId="0" fontId="32" fillId="0" borderId="54" xfId="5" applyFill="1" applyBorder="1" applyAlignment="1">
      <alignment horizontal="center"/>
    </xf>
    <xf numFmtId="0" fontId="32" fillId="0" borderId="43" xfId="5" applyFill="1" applyBorder="1" applyAlignment="1">
      <alignment horizontal="center"/>
    </xf>
    <xf numFmtId="0" fontId="32" fillId="0" borderId="52" xfId="5" applyFill="1" applyBorder="1" applyAlignment="1">
      <alignment horizontal="center" wrapText="1"/>
    </xf>
    <xf numFmtId="0" fontId="32" fillId="0" borderId="0" xfId="5" applyFill="1" applyBorder="1" applyAlignment="1">
      <alignment horizontal="center" wrapText="1"/>
    </xf>
    <xf numFmtId="0" fontId="32" fillId="0" borderId="63" xfId="5" applyFill="1" applyBorder="1" applyAlignment="1">
      <alignment horizontal="center" wrapText="1"/>
    </xf>
    <xf numFmtId="0" fontId="32" fillId="0" borderId="44" xfId="5" applyFill="1" applyBorder="1" applyAlignment="1">
      <alignment horizontal="center" wrapText="1"/>
    </xf>
    <xf numFmtId="0" fontId="32" fillId="0" borderId="33" xfId="5" applyFill="1" applyBorder="1" applyAlignment="1">
      <alignment horizontal="center" wrapText="1"/>
    </xf>
    <xf numFmtId="0" fontId="32" fillId="0" borderId="57" xfId="5" applyFill="1" applyBorder="1" applyAlignment="1">
      <alignment horizontal="center" wrapText="1"/>
    </xf>
    <xf numFmtId="0" fontId="21" fillId="3" borderId="61" xfId="5" applyFont="1" applyFill="1" applyBorder="1" applyAlignment="1">
      <alignment horizontal="left" vertical="center"/>
    </xf>
    <xf numFmtId="0" fontId="21" fillId="3" borderId="22" xfId="5" applyFont="1" applyFill="1" applyBorder="1" applyAlignment="1">
      <alignment horizontal="left" vertical="center"/>
    </xf>
    <xf numFmtId="0" fontId="21" fillId="3" borderId="51" xfId="5" applyFont="1" applyFill="1" applyBorder="1" applyAlignment="1">
      <alignment horizontal="center" vertical="center" wrapText="1"/>
    </xf>
    <xf numFmtId="0" fontId="21" fillId="3" borderId="22" xfId="5" applyFont="1" applyFill="1" applyBorder="1" applyAlignment="1">
      <alignment horizontal="center" vertical="center" wrapText="1"/>
    </xf>
    <xf numFmtId="0" fontId="21" fillId="3" borderId="31" xfId="5" applyFont="1" applyFill="1" applyBorder="1" applyAlignment="1">
      <alignment horizontal="center" vertical="center" wrapText="1"/>
    </xf>
    <xf numFmtId="0" fontId="32" fillId="3" borderId="55" xfId="5" applyFill="1" applyBorder="1" applyAlignment="1">
      <alignment horizontal="center" wrapText="1"/>
    </xf>
    <xf numFmtId="0" fontId="32" fillId="3" borderId="34" xfId="5" applyFill="1" applyBorder="1" applyAlignment="1">
      <alignment horizontal="center" wrapText="1"/>
    </xf>
    <xf numFmtId="0" fontId="32" fillId="3" borderId="62" xfId="5" applyFill="1" applyBorder="1" applyAlignment="1">
      <alignment horizontal="center" wrapText="1"/>
    </xf>
    <xf numFmtId="0" fontId="32" fillId="3" borderId="64" xfId="5" applyFill="1" applyBorder="1" applyAlignment="1">
      <alignment horizontal="center" wrapText="1"/>
    </xf>
    <xf numFmtId="0" fontId="32" fillId="3" borderId="0" xfId="5" applyFill="1" applyBorder="1" applyAlignment="1">
      <alignment horizontal="center" wrapText="1"/>
    </xf>
    <xf numFmtId="0" fontId="32" fillId="3" borderId="59" xfId="5" applyFill="1" applyBorder="1" applyAlignment="1">
      <alignment horizontal="center" wrapText="1"/>
    </xf>
    <xf numFmtId="0" fontId="59" fillId="9" borderId="0" xfId="5" applyFont="1" applyFill="1" applyBorder="1" applyAlignment="1">
      <alignment horizontal="center" wrapText="1"/>
    </xf>
    <xf numFmtId="0" fontId="59" fillId="9" borderId="63" xfId="5" applyFont="1" applyFill="1" applyBorder="1" applyAlignment="1">
      <alignment horizontal="center" wrapText="1"/>
    </xf>
    <xf numFmtId="0" fontId="32" fillId="0" borderId="64" xfId="5" applyFont="1" applyBorder="1" applyAlignment="1">
      <alignment horizontal="center" vertical="center"/>
    </xf>
    <xf numFmtId="0" fontId="59" fillId="9" borderId="81" xfId="5" applyFont="1" applyFill="1" applyBorder="1" applyAlignment="1">
      <alignment horizontal="center" wrapText="1"/>
    </xf>
    <xf numFmtId="0" fontId="59" fillId="9" borderId="82" xfId="5" applyFont="1" applyFill="1" applyBorder="1" applyAlignment="1">
      <alignment horizontal="center" wrapText="1"/>
    </xf>
    <xf numFmtId="0" fontId="35" fillId="3" borderId="21" xfId="5" applyFont="1" applyFill="1" applyBorder="1" applyAlignment="1">
      <alignment horizontal="center" vertical="center"/>
    </xf>
    <xf numFmtId="0" fontId="35" fillId="3" borderId="23" xfId="5" applyFont="1" applyFill="1" applyBorder="1" applyAlignment="1">
      <alignment horizontal="center" vertical="center"/>
    </xf>
    <xf numFmtId="0" fontId="36" fillId="3" borderId="45" xfId="5" applyFont="1" applyFill="1" applyBorder="1" applyAlignment="1">
      <alignment horizontal="center" vertical="center" wrapText="1"/>
    </xf>
    <xf numFmtId="0" fontId="36" fillId="3" borderId="65" xfId="5" applyFont="1" applyFill="1" applyBorder="1" applyAlignment="1">
      <alignment horizontal="center" vertical="center" wrapText="1"/>
    </xf>
    <xf numFmtId="0" fontId="36" fillId="3" borderId="43" xfId="5" applyFont="1" applyFill="1" applyBorder="1" applyAlignment="1">
      <alignment horizontal="center" vertical="center" wrapText="1"/>
    </xf>
    <xf numFmtId="0" fontId="36" fillId="3" borderId="18" xfId="5" applyFont="1" applyFill="1" applyBorder="1" applyAlignment="1">
      <alignment horizontal="center" vertical="center" wrapText="1"/>
    </xf>
    <xf numFmtId="0" fontId="17" fillId="0" borderId="0" xfId="1" applyFont="1" applyAlignment="1" applyProtection="1">
      <alignment horizontal="right" vertical="center"/>
    </xf>
  </cellXfs>
  <cellStyles count="20">
    <cellStyle name="Excel Built-in Normal" xfId="15"/>
    <cellStyle name="Hyperlink" xfId="1" builtinId="8"/>
    <cellStyle name="Hyperlink 2" xfId="2"/>
    <cellStyle name="Hyperlink 3" xfId="3"/>
    <cellStyle name="Hyperlink 3 2" xfId="13"/>
    <cellStyle name="Normal" xfId="0" builtinId="0"/>
    <cellStyle name="Normal 2" xfId="4"/>
    <cellStyle name="Normal 3" xfId="5"/>
    <cellStyle name="Normal 3 2" xfId="8"/>
    <cellStyle name="Normal 4" xfId="7"/>
    <cellStyle name="Normal 5" xfId="14"/>
    <cellStyle name="Normal 6" xfId="16"/>
    <cellStyle name="Normal 7" xfId="17"/>
    <cellStyle name="Normal 8" xfId="18"/>
    <cellStyle name="Normal 8 2" xfId="19"/>
    <cellStyle name="Normal_Chart 2a DATA" xfId="9"/>
    <cellStyle name="Normal_Chart 2b DATA" xfId="10"/>
    <cellStyle name="Normal_Chart 2c DATA" xfId="11"/>
    <cellStyle name="Normal_Chart 2d DATA" xfId="12"/>
    <cellStyle name="Normal_chart3 2" xfId="6"/>
  </cellStyles>
  <dxfs count="12">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s>
  <tableStyles count="0" defaultTableStyle="TableStyleMedium9" defaultPivotStyle="PivotStyleLight16"/>
  <colors>
    <mruColors>
      <color rgb="FF99CC00"/>
      <color rgb="FF333399"/>
      <color rgb="FFFFFFFF"/>
      <color rgb="FFFFFFCC"/>
      <color rgb="FF008000"/>
      <color rgb="FF0070C0"/>
      <color rgb="FF9999FF"/>
      <color rgb="FF003366"/>
      <color rgb="FF993366"/>
      <color rgb="FFFFC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18000263933488E-2"/>
          <c:y val="3.4668289414642839E-2"/>
          <c:w val="0.89706919041407662"/>
          <c:h val="0.75436635994267809"/>
        </c:manualLayout>
      </c:layout>
      <c:barChart>
        <c:barDir val="col"/>
        <c:grouping val="clustered"/>
        <c:ser>
          <c:idx val="0"/>
          <c:order val="0"/>
          <c:tx>
            <c:strRef>
              <c:f>'Chart 3.2 DATA'!$B$2</c:f>
              <c:strCache>
                <c:ptCount val="1"/>
                <c:pt idx="0">
                  <c:v>2016 (%)</c:v>
                </c:pt>
              </c:strCache>
            </c:strRef>
          </c:tx>
          <c:spPr>
            <a:solidFill>
              <a:schemeClr val="bg1">
                <a:lumMod val="65000"/>
              </a:schemeClr>
            </a:solidFill>
          </c:spPr>
          <c:cat>
            <c:strRef>
              <c:f>'Chart 3.2 DATA'!$A$3:$A$31</c:f>
              <c:strCache>
                <c:ptCount val="29"/>
                <c:pt idx="0">
                  <c:v>Scotland</c:v>
                </c:pt>
                <c:pt idx="1">
                  <c:v>Belford*</c:v>
                </c:pt>
                <c:pt idx="2">
                  <c:v>Gilbert Bain*</c:v>
                </c:pt>
                <c:pt idx="3">
                  <c:v>Caithness*</c:v>
                </c:pt>
                <c:pt idx="4">
                  <c:v>GCH*</c:v>
                </c:pt>
                <c:pt idx="5">
                  <c:v>Crosshouse</c:v>
                </c:pt>
                <c:pt idx="6">
                  <c:v>Hairmyres</c:v>
                </c:pt>
                <c:pt idx="7">
                  <c:v>IRH</c:v>
                </c:pt>
                <c:pt idx="8">
                  <c:v>VHK</c:v>
                </c:pt>
                <c:pt idx="9">
                  <c:v>Western Isles</c:v>
                </c:pt>
                <c:pt idx="10">
                  <c:v>FVRH</c:v>
                </c:pt>
                <c:pt idx="11">
                  <c:v>QEUH</c:v>
                </c:pt>
                <c:pt idx="12">
                  <c:v>GRI</c:v>
                </c:pt>
                <c:pt idx="13">
                  <c:v>Wishaw</c:v>
                </c:pt>
                <c:pt idx="14">
                  <c:v>Monklands</c:v>
                </c:pt>
                <c:pt idx="15">
                  <c:v>Ninewells</c:v>
                </c:pt>
                <c:pt idx="16">
                  <c:v>SJH</c:v>
                </c:pt>
                <c:pt idx="17">
                  <c:v>Balfour</c:v>
                </c:pt>
                <c:pt idx="18">
                  <c:v>L&amp;I</c:v>
                </c:pt>
                <c:pt idx="19">
                  <c:v>ARI</c:v>
                </c:pt>
                <c:pt idx="20">
                  <c:v>Borders</c:v>
                </c:pt>
                <c:pt idx="21">
                  <c:v>PRI</c:v>
                </c:pt>
                <c:pt idx="22">
                  <c:v>RIE</c:v>
                </c:pt>
                <c:pt idx="23">
                  <c:v>RAH</c:v>
                </c:pt>
                <c:pt idx="24">
                  <c:v>DGRI</c:v>
                </c:pt>
                <c:pt idx="25">
                  <c:v>Dr Grays</c:v>
                </c:pt>
                <c:pt idx="26">
                  <c:v>Ayr</c:v>
                </c:pt>
                <c:pt idx="27">
                  <c:v>WGH</c:v>
                </c:pt>
                <c:pt idx="28">
                  <c:v>Raigmore</c:v>
                </c:pt>
              </c:strCache>
            </c:strRef>
          </c:cat>
          <c:val>
            <c:numRef>
              <c:f>'Chart 3.2 DATA'!$B$3:$B$31</c:f>
              <c:numCache>
                <c:formatCode>0</c:formatCode>
                <c:ptCount val="29"/>
                <c:pt idx="0">
                  <c:v>81.685210651331417</c:v>
                </c:pt>
                <c:pt idx="1">
                  <c:v>100</c:v>
                </c:pt>
                <c:pt idx="2">
                  <c:v>100</c:v>
                </c:pt>
                <c:pt idx="3">
                  <c:v>100</c:v>
                </c:pt>
                <c:pt idx="4">
                  <c:v>100</c:v>
                </c:pt>
                <c:pt idx="5">
                  <c:v>96.802325581395351</c:v>
                </c:pt>
                <c:pt idx="6">
                  <c:v>87.924528301886795</c:v>
                </c:pt>
                <c:pt idx="7">
                  <c:v>91.620111731843579</c:v>
                </c:pt>
                <c:pt idx="8">
                  <c:v>87.571701720841304</c:v>
                </c:pt>
                <c:pt idx="9">
                  <c:v>100</c:v>
                </c:pt>
                <c:pt idx="10">
                  <c:v>85.477178423236509</c:v>
                </c:pt>
                <c:pt idx="11">
                  <c:v>85.213270142180093</c:v>
                </c:pt>
                <c:pt idx="12">
                  <c:v>86.865148861646233</c:v>
                </c:pt>
                <c:pt idx="13">
                  <c:v>85.245901639344254</c:v>
                </c:pt>
                <c:pt idx="14">
                  <c:v>87.050359712230218</c:v>
                </c:pt>
                <c:pt idx="15">
                  <c:v>84.198645598194133</c:v>
                </c:pt>
                <c:pt idx="16">
                  <c:v>70.995670995671006</c:v>
                </c:pt>
                <c:pt idx="17">
                  <c:v>65.384615384615387</c:v>
                </c:pt>
                <c:pt idx="18">
                  <c:v>97.826086956521735</c:v>
                </c:pt>
                <c:pt idx="19">
                  <c:v>74.159292035398224</c:v>
                </c:pt>
                <c:pt idx="20">
                  <c:v>85.227272727272734</c:v>
                </c:pt>
                <c:pt idx="21">
                  <c:v>68.691588785046733</c:v>
                </c:pt>
                <c:pt idx="22">
                  <c:v>71.310344827586206</c:v>
                </c:pt>
                <c:pt idx="23">
                  <c:v>80.626780626780629</c:v>
                </c:pt>
                <c:pt idx="24">
                  <c:v>73.619631901840492</c:v>
                </c:pt>
                <c:pt idx="25">
                  <c:v>76.785714285714292</c:v>
                </c:pt>
                <c:pt idx="26">
                  <c:v>34.210526315789473</c:v>
                </c:pt>
                <c:pt idx="27">
                  <c:v>53.125</c:v>
                </c:pt>
                <c:pt idx="28">
                  <c:v>52.226720647773284</c:v>
                </c:pt>
              </c:numCache>
            </c:numRef>
          </c:val>
        </c:ser>
        <c:ser>
          <c:idx val="1"/>
          <c:order val="1"/>
          <c:tx>
            <c:strRef>
              <c:f>'Chart 3.2 DATA'!$C$2</c:f>
              <c:strCache>
                <c:ptCount val="1"/>
                <c:pt idx="0">
                  <c:v>2017 (%)</c:v>
                </c:pt>
              </c:strCache>
            </c:strRef>
          </c:tx>
          <c:spPr>
            <a:solidFill>
              <a:srgbClr val="FFC000"/>
            </a:solidFill>
          </c:spPr>
          <c:dPt>
            <c:idx val="23"/>
            <c:spPr>
              <a:solidFill>
                <a:srgbClr val="FF0000"/>
              </a:solidFill>
              <a:ln w="25400">
                <a:noFill/>
              </a:ln>
            </c:spPr>
          </c:dPt>
          <c:cat>
            <c:strRef>
              <c:f>'Chart 3.2 DATA'!$A$3:$A$31</c:f>
              <c:strCache>
                <c:ptCount val="29"/>
                <c:pt idx="0">
                  <c:v>Scotland</c:v>
                </c:pt>
                <c:pt idx="1">
                  <c:v>Belford*</c:v>
                </c:pt>
                <c:pt idx="2">
                  <c:v>Gilbert Bain*</c:v>
                </c:pt>
                <c:pt idx="3">
                  <c:v>Caithness*</c:v>
                </c:pt>
                <c:pt idx="4">
                  <c:v>GCH*</c:v>
                </c:pt>
                <c:pt idx="5">
                  <c:v>Crosshouse</c:v>
                </c:pt>
                <c:pt idx="6">
                  <c:v>Hairmyres</c:v>
                </c:pt>
                <c:pt idx="7">
                  <c:v>IRH</c:v>
                </c:pt>
                <c:pt idx="8">
                  <c:v>VHK</c:v>
                </c:pt>
                <c:pt idx="9">
                  <c:v>Western Isles</c:v>
                </c:pt>
                <c:pt idx="10">
                  <c:v>FVRH</c:v>
                </c:pt>
                <c:pt idx="11">
                  <c:v>QEUH</c:v>
                </c:pt>
                <c:pt idx="12">
                  <c:v>GRI</c:v>
                </c:pt>
                <c:pt idx="13">
                  <c:v>Wishaw</c:v>
                </c:pt>
                <c:pt idx="14">
                  <c:v>Monklands</c:v>
                </c:pt>
                <c:pt idx="15">
                  <c:v>Ninewells</c:v>
                </c:pt>
                <c:pt idx="16">
                  <c:v>SJH</c:v>
                </c:pt>
                <c:pt idx="17">
                  <c:v>Balfour</c:v>
                </c:pt>
                <c:pt idx="18">
                  <c:v>L&amp;I</c:v>
                </c:pt>
                <c:pt idx="19">
                  <c:v>ARI</c:v>
                </c:pt>
                <c:pt idx="20">
                  <c:v>Borders</c:v>
                </c:pt>
                <c:pt idx="21">
                  <c:v>PRI</c:v>
                </c:pt>
                <c:pt idx="22">
                  <c:v>RIE</c:v>
                </c:pt>
                <c:pt idx="23">
                  <c:v>RAH</c:v>
                </c:pt>
                <c:pt idx="24">
                  <c:v>DGRI</c:v>
                </c:pt>
                <c:pt idx="25">
                  <c:v>Dr Grays</c:v>
                </c:pt>
                <c:pt idx="26">
                  <c:v>Ayr</c:v>
                </c:pt>
                <c:pt idx="27">
                  <c:v>WGH</c:v>
                </c:pt>
                <c:pt idx="28">
                  <c:v>Raigmore</c:v>
                </c:pt>
              </c:strCache>
            </c:strRef>
          </c:cat>
          <c:val>
            <c:numRef>
              <c:f>'Chart 3.2 DATA'!$C$3:$C$31</c:f>
              <c:numCache>
                <c:formatCode>0</c:formatCode>
                <c:ptCount val="29"/>
                <c:pt idx="0">
                  <c:v>81.948640483383684</c:v>
                </c:pt>
                <c:pt idx="1">
                  <c:v>100</c:v>
                </c:pt>
                <c:pt idx="2">
                  <c:v>100</c:v>
                </c:pt>
                <c:pt idx="3">
                  <c:v>97.560975609756099</c:v>
                </c:pt>
                <c:pt idx="4">
                  <c:v>97.297297297297305</c:v>
                </c:pt>
                <c:pt idx="5">
                  <c:v>95.39568345323741</c:v>
                </c:pt>
                <c:pt idx="6">
                  <c:v>91.666666666666657</c:v>
                </c:pt>
                <c:pt idx="7">
                  <c:v>90.686274509803923</c:v>
                </c:pt>
                <c:pt idx="8">
                  <c:v>89.087301587301596</c:v>
                </c:pt>
                <c:pt idx="9">
                  <c:v>88.888888888888886</c:v>
                </c:pt>
                <c:pt idx="10">
                  <c:v>87.553648068669531</c:v>
                </c:pt>
                <c:pt idx="11">
                  <c:v>86.58777120315581</c:v>
                </c:pt>
                <c:pt idx="12">
                  <c:v>86.402753872633383</c:v>
                </c:pt>
                <c:pt idx="13">
                  <c:v>86.08695652173914</c:v>
                </c:pt>
                <c:pt idx="14">
                  <c:v>85.440613026819918</c:v>
                </c:pt>
                <c:pt idx="15">
                  <c:v>83.047210300429185</c:v>
                </c:pt>
                <c:pt idx="16">
                  <c:v>80.603448275862064</c:v>
                </c:pt>
                <c:pt idx="17">
                  <c:v>80</c:v>
                </c:pt>
                <c:pt idx="18">
                  <c:v>79.411764705882348</c:v>
                </c:pt>
                <c:pt idx="19">
                  <c:v>79.272727272727266</c:v>
                </c:pt>
                <c:pt idx="20">
                  <c:v>75.52447552447552</c:v>
                </c:pt>
                <c:pt idx="21">
                  <c:v>75</c:v>
                </c:pt>
                <c:pt idx="22">
                  <c:v>73.632538569424966</c:v>
                </c:pt>
                <c:pt idx="23">
                  <c:v>69.679300291545189</c:v>
                </c:pt>
                <c:pt idx="24">
                  <c:v>68.30601092896174</c:v>
                </c:pt>
                <c:pt idx="25">
                  <c:v>67.857142857142861</c:v>
                </c:pt>
                <c:pt idx="26">
                  <c:v>61.53846153846154</c:v>
                </c:pt>
                <c:pt idx="27">
                  <c:v>53.932584269662918</c:v>
                </c:pt>
                <c:pt idx="28">
                  <c:v>49.25925925925926</c:v>
                </c:pt>
              </c:numCache>
            </c:numRef>
          </c:val>
        </c:ser>
        <c:axId val="104794368"/>
        <c:axId val="104816640"/>
      </c:barChart>
      <c:lineChart>
        <c:grouping val="standard"/>
        <c:ser>
          <c:idx val="2"/>
          <c:order val="2"/>
          <c:tx>
            <c:strRef>
              <c:f>'Chart 3.2 DATA'!$D$2</c:f>
              <c:strCache>
                <c:ptCount val="1"/>
                <c:pt idx="0">
                  <c:v>Stroke Standard</c:v>
                </c:pt>
              </c:strCache>
            </c:strRef>
          </c:tx>
          <c:spPr>
            <a:ln>
              <a:solidFill>
                <a:srgbClr val="4F81BD"/>
              </a:solidFill>
            </a:ln>
          </c:spPr>
          <c:marker>
            <c:symbol val="none"/>
          </c:marker>
          <c:trendline>
            <c:spPr>
              <a:ln>
                <a:solidFill>
                  <a:schemeClr val="accent1"/>
                </a:solidFill>
              </a:ln>
            </c:spPr>
            <c:trendlineType val="linear"/>
          </c:trendline>
          <c:cat>
            <c:strRef>
              <c:f>'Chart 3.2 DATA'!$A$3:$A$31</c:f>
              <c:strCache>
                <c:ptCount val="29"/>
                <c:pt idx="0">
                  <c:v>Scotland</c:v>
                </c:pt>
                <c:pt idx="1">
                  <c:v>Belford*</c:v>
                </c:pt>
                <c:pt idx="2">
                  <c:v>Gilbert Bain*</c:v>
                </c:pt>
                <c:pt idx="3">
                  <c:v>Caithness*</c:v>
                </c:pt>
                <c:pt idx="4">
                  <c:v>GCH*</c:v>
                </c:pt>
                <c:pt idx="5">
                  <c:v>Crosshouse</c:v>
                </c:pt>
                <c:pt idx="6">
                  <c:v>Hairmyres</c:v>
                </c:pt>
                <c:pt idx="7">
                  <c:v>IRH</c:v>
                </c:pt>
                <c:pt idx="8">
                  <c:v>VHK</c:v>
                </c:pt>
                <c:pt idx="9">
                  <c:v>Western Isles</c:v>
                </c:pt>
                <c:pt idx="10">
                  <c:v>FVRH</c:v>
                </c:pt>
                <c:pt idx="11">
                  <c:v>QEUH</c:v>
                </c:pt>
                <c:pt idx="12">
                  <c:v>GRI</c:v>
                </c:pt>
                <c:pt idx="13">
                  <c:v>Wishaw</c:v>
                </c:pt>
                <c:pt idx="14">
                  <c:v>Monklands</c:v>
                </c:pt>
                <c:pt idx="15">
                  <c:v>Ninewells</c:v>
                </c:pt>
                <c:pt idx="16">
                  <c:v>SJH</c:v>
                </c:pt>
                <c:pt idx="17">
                  <c:v>Balfour</c:v>
                </c:pt>
                <c:pt idx="18">
                  <c:v>L&amp;I</c:v>
                </c:pt>
                <c:pt idx="19">
                  <c:v>ARI</c:v>
                </c:pt>
                <c:pt idx="20">
                  <c:v>Borders</c:v>
                </c:pt>
                <c:pt idx="21">
                  <c:v>PRI</c:v>
                </c:pt>
                <c:pt idx="22">
                  <c:v>RIE</c:v>
                </c:pt>
                <c:pt idx="23">
                  <c:v>RAH</c:v>
                </c:pt>
                <c:pt idx="24">
                  <c:v>DGRI</c:v>
                </c:pt>
                <c:pt idx="25">
                  <c:v>Dr Grays</c:v>
                </c:pt>
                <c:pt idx="26">
                  <c:v>Ayr</c:v>
                </c:pt>
                <c:pt idx="27">
                  <c:v>WGH</c:v>
                </c:pt>
                <c:pt idx="28">
                  <c:v>Raigmore</c:v>
                </c:pt>
              </c:strCache>
            </c:strRef>
          </c:cat>
          <c:val>
            <c:numRef>
              <c:f>'Chart 3.2 DATA'!$D$3:$D$31</c:f>
              <c:numCache>
                <c:formatCode>General</c:formatCode>
                <c:ptCount val="29"/>
                <c:pt idx="0" formatCode="0">
                  <c:v>90</c:v>
                </c:pt>
                <c:pt idx="1">
                  <c:v>90</c:v>
                </c:pt>
                <c:pt idx="2">
                  <c:v>90</c:v>
                </c:pt>
                <c:pt idx="3">
                  <c:v>90</c:v>
                </c:pt>
                <c:pt idx="4">
                  <c:v>90</c:v>
                </c:pt>
                <c:pt idx="5">
                  <c:v>90</c:v>
                </c:pt>
                <c:pt idx="6">
                  <c:v>90</c:v>
                </c:pt>
                <c:pt idx="7">
                  <c:v>90</c:v>
                </c:pt>
                <c:pt idx="8">
                  <c:v>90</c:v>
                </c:pt>
                <c:pt idx="9">
                  <c:v>90</c:v>
                </c:pt>
                <c:pt idx="10">
                  <c:v>90</c:v>
                </c:pt>
                <c:pt idx="11">
                  <c:v>90</c:v>
                </c:pt>
                <c:pt idx="12">
                  <c:v>90</c:v>
                </c:pt>
                <c:pt idx="13">
                  <c:v>90</c:v>
                </c:pt>
                <c:pt idx="14">
                  <c:v>90</c:v>
                </c:pt>
                <c:pt idx="15">
                  <c:v>90</c:v>
                </c:pt>
                <c:pt idx="16">
                  <c:v>90</c:v>
                </c:pt>
                <c:pt idx="17">
                  <c:v>90</c:v>
                </c:pt>
                <c:pt idx="18">
                  <c:v>90</c:v>
                </c:pt>
                <c:pt idx="19">
                  <c:v>90</c:v>
                </c:pt>
                <c:pt idx="20">
                  <c:v>90</c:v>
                </c:pt>
                <c:pt idx="21">
                  <c:v>90</c:v>
                </c:pt>
                <c:pt idx="22">
                  <c:v>90</c:v>
                </c:pt>
                <c:pt idx="23">
                  <c:v>90</c:v>
                </c:pt>
                <c:pt idx="24">
                  <c:v>90</c:v>
                </c:pt>
                <c:pt idx="25">
                  <c:v>90</c:v>
                </c:pt>
                <c:pt idx="26">
                  <c:v>90</c:v>
                </c:pt>
                <c:pt idx="27">
                  <c:v>90</c:v>
                </c:pt>
                <c:pt idx="28">
                  <c:v>90</c:v>
                </c:pt>
              </c:numCache>
            </c:numRef>
          </c:val>
        </c:ser>
        <c:marker val="1"/>
        <c:axId val="104820096"/>
        <c:axId val="104818560"/>
      </c:lineChart>
      <c:catAx>
        <c:axId val="104794368"/>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04816640"/>
        <c:crosses val="autoZero"/>
        <c:auto val="1"/>
        <c:lblAlgn val="ctr"/>
        <c:lblOffset val="100"/>
      </c:catAx>
      <c:valAx>
        <c:axId val="104816640"/>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794368"/>
        <c:crosses val="autoZero"/>
        <c:crossBetween val="between"/>
      </c:valAx>
      <c:valAx>
        <c:axId val="104818560"/>
        <c:scaling>
          <c:orientation val="minMax"/>
        </c:scaling>
        <c:delete val="1"/>
        <c:axPos val="r"/>
        <c:numFmt formatCode="0" sourceLinked="1"/>
        <c:tickLblPos val="none"/>
        <c:crossAx val="104820096"/>
        <c:crosses val="max"/>
        <c:crossBetween val="between"/>
      </c:valAx>
      <c:catAx>
        <c:axId val="104820096"/>
        <c:scaling>
          <c:orientation val="minMax"/>
        </c:scaling>
        <c:delete val="1"/>
        <c:axPos val="t"/>
        <c:tickLblPos val="none"/>
        <c:crossAx val="104818560"/>
        <c:crosses val="max"/>
        <c:auto val="1"/>
        <c:lblAlgn val="ctr"/>
        <c:lblOffset val="100"/>
      </c:catAx>
      <c:spPr>
        <a:ln>
          <a:solidFill>
            <a:schemeClr val="bg1">
              <a:lumMod val="75000"/>
            </a:schemeClr>
          </a:solid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18000263933488E-2"/>
          <c:y val="3.4668289414642839E-2"/>
          <c:w val="0.89706919041407662"/>
          <c:h val="0.75436635994267787"/>
        </c:manualLayout>
      </c:layout>
      <c:barChart>
        <c:barDir val="col"/>
        <c:grouping val="clustered"/>
        <c:ser>
          <c:idx val="0"/>
          <c:order val="0"/>
          <c:tx>
            <c:strRef>
              <c:f>'Chart 3.3 DATA'!$B$2</c:f>
              <c:strCache>
                <c:ptCount val="1"/>
                <c:pt idx="0">
                  <c:v>2016 (%)</c:v>
                </c:pt>
              </c:strCache>
            </c:strRef>
          </c:tx>
          <c:spPr>
            <a:solidFill>
              <a:schemeClr val="bg1">
                <a:lumMod val="65000"/>
              </a:schemeClr>
            </a:solidFill>
          </c:spPr>
          <c:cat>
            <c:strRef>
              <c:f>'Chart 3.3 DATA'!$O$3:$O$31</c:f>
              <c:strCache>
                <c:ptCount val="29"/>
                <c:pt idx="0">
                  <c:v>Scotland</c:v>
                </c:pt>
                <c:pt idx="1">
                  <c:v>L&amp;I</c:v>
                </c:pt>
                <c:pt idx="2">
                  <c:v>Dr Grays</c:v>
                </c:pt>
                <c:pt idx="3">
                  <c:v>Crosshouse</c:v>
                </c:pt>
                <c:pt idx="4">
                  <c:v>VHK</c:v>
                </c:pt>
                <c:pt idx="5">
                  <c:v>IRH</c:v>
                </c:pt>
                <c:pt idx="6">
                  <c:v>Borders</c:v>
                </c:pt>
                <c:pt idx="7">
                  <c:v>SJH</c:v>
                </c:pt>
                <c:pt idx="8">
                  <c:v>Hairmyres</c:v>
                </c:pt>
                <c:pt idx="9">
                  <c:v>GCH</c:v>
                </c:pt>
                <c:pt idx="10">
                  <c:v>Gilbert Bain</c:v>
                </c:pt>
                <c:pt idx="11">
                  <c:v>ARI</c:v>
                </c:pt>
                <c:pt idx="12">
                  <c:v>RIE</c:v>
                </c:pt>
                <c:pt idx="13">
                  <c:v>RAH</c:v>
                </c:pt>
                <c:pt idx="14">
                  <c:v>Raigmore</c:v>
                </c:pt>
                <c:pt idx="15">
                  <c:v>GRI</c:v>
                </c:pt>
                <c:pt idx="16">
                  <c:v>FVRH</c:v>
                </c:pt>
                <c:pt idx="17">
                  <c:v>Belford</c:v>
                </c:pt>
                <c:pt idx="18">
                  <c:v>Balfour</c:v>
                </c:pt>
                <c:pt idx="19">
                  <c:v>WGH</c:v>
                </c:pt>
                <c:pt idx="20">
                  <c:v>Wishaw</c:v>
                </c:pt>
                <c:pt idx="21">
                  <c:v>Ninewells</c:v>
                </c:pt>
                <c:pt idx="22">
                  <c:v>QEUH</c:v>
                </c:pt>
                <c:pt idx="23">
                  <c:v>PRI</c:v>
                </c:pt>
                <c:pt idx="24">
                  <c:v>Monklands</c:v>
                </c:pt>
                <c:pt idx="25">
                  <c:v>Caithness</c:v>
                </c:pt>
                <c:pt idx="26">
                  <c:v>Western Isles</c:v>
                </c:pt>
                <c:pt idx="27">
                  <c:v>DGRI</c:v>
                </c:pt>
                <c:pt idx="28">
                  <c:v>Ayr</c:v>
                </c:pt>
              </c:strCache>
            </c:strRef>
          </c:cat>
          <c:val>
            <c:numRef>
              <c:f>'Chart 3.3 DATA'!$B$3:$B$31</c:f>
              <c:numCache>
                <c:formatCode>0</c:formatCode>
                <c:ptCount val="29"/>
                <c:pt idx="0">
                  <c:v>71.823204419889507</c:v>
                </c:pt>
                <c:pt idx="1">
                  <c:v>86.956521739130437</c:v>
                </c:pt>
                <c:pt idx="2">
                  <c:v>77.272727272727266</c:v>
                </c:pt>
                <c:pt idx="3">
                  <c:v>82.587064676616919</c:v>
                </c:pt>
                <c:pt idx="4">
                  <c:v>83.232323232323239</c:v>
                </c:pt>
                <c:pt idx="5">
                  <c:v>68.707482993197274</c:v>
                </c:pt>
                <c:pt idx="6">
                  <c:v>83.832335329341305</c:v>
                </c:pt>
                <c:pt idx="7">
                  <c:v>72.41379310344827</c:v>
                </c:pt>
                <c:pt idx="8">
                  <c:v>73.443983402489636</c:v>
                </c:pt>
                <c:pt idx="9">
                  <c:v>50</c:v>
                </c:pt>
                <c:pt idx="10">
                  <c:v>53.333333333333336</c:v>
                </c:pt>
                <c:pt idx="11">
                  <c:v>72.616632860040568</c:v>
                </c:pt>
                <c:pt idx="12">
                  <c:v>74.135546334716466</c:v>
                </c:pt>
                <c:pt idx="13">
                  <c:v>71.071428571428569</c:v>
                </c:pt>
                <c:pt idx="14">
                  <c:v>81.589958158995813</c:v>
                </c:pt>
                <c:pt idx="15">
                  <c:v>59.447983014861997</c:v>
                </c:pt>
                <c:pt idx="16">
                  <c:v>75.561097256857863</c:v>
                </c:pt>
                <c:pt idx="17">
                  <c:v>76.923076923076934</c:v>
                </c:pt>
                <c:pt idx="18">
                  <c:v>66.666666666666657</c:v>
                </c:pt>
                <c:pt idx="19">
                  <c:v>75.977653631284909</c:v>
                </c:pt>
                <c:pt idx="20">
                  <c:v>58.634538152610439</c:v>
                </c:pt>
                <c:pt idx="21">
                  <c:v>76.470588235294116</c:v>
                </c:pt>
                <c:pt idx="22">
                  <c:v>61.293984108967081</c:v>
                </c:pt>
                <c:pt idx="23">
                  <c:v>70.857142857142847</c:v>
                </c:pt>
                <c:pt idx="24">
                  <c:v>63.348416289592755</c:v>
                </c:pt>
                <c:pt idx="25">
                  <c:v>91.111111111111114</c:v>
                </c:pt>
                <c:pt idx="26">
                  <c:v>52.173913043478258</c:v>
                </c:pt>
                <c:pt idx="27">
                  <c:v>67.948717948717956</c:v>
                </c:pt>
                <c:pt idx="28">
                  <c:v>3.5714285714285712</c:v>
                </c:pt>
              </c:numCache>
            </c:numRef>
          </c:val>
        </c:ser>
        <c:ser>
          <c:idx val="1"/>
          <c:order val="1"/>
          <c:tx>
            <c:strRef>
              <c:f>'Chart 3.3 DATA'!$C$2</c:f>
              <c:strCache>
                <c:ptCount val="1"/>
                <c:pt idx="0">
                  <c:v>2017 (%)</c:v>
                </c:pt>
              </c:strCache>
            </c:strRef>
          </c:tx>
          <c:spPr>
            <a:solidFill>
              <a:srgbClr val="FFC000"/>
            </a:solidFill>
          </c:spPr>
          <c:dPt>
            <c:idx val="0"/>
            <c:spPr>
              <a:solidFill>
                <a:srgbClr val="008000"/>
              </a:solidFill>
            </c:spPr>
          </c:dPt>
          <c:dPt>
            <c:idx val="5"/>
            <c:spPr>
              <a:solidFill>
                <a:srgbClr val="008000"/>
              </a:solidFill>
            </c:spPr>
          </c:dPt>
          <c:dPt>
            <c:idx val="15"/>
            <c:spPr>
              <a:solidFill>
                <a:srgbClr val="008000"/>
              </a:solidFill>
            </c:spPr>
          </c:dPt>
          <c:dPt>
            <c:idx val="23"/>
            <c:spPr>
              <a:solidFill>
                <a:srgbClr val="FFC000"/>
              </a:solidFill>
              <a:ln w="25400">
                <a:noFill/>
              </a:ln>
            </c:spPr>
          </c:dPt>
          <c:dPt>
            <c:idx val="25"/>
            <c:spPr>
              <a:solidFill>
                <a:srgbClr val="FF0000"/>
              </a:solidFill>
            </c:spPr>
          </c:dPt>
          <c:cat>
            <c:strRef>
              <c:f>'Chart 3.3 DATA'!$A$3:$A$31</c:f>
              <c:strCache>
                <c:ptCount val="29"/>
                <c:pt idx="0">
                  <c:v>Scotland</c:v>
                </c:pt>
                <c:pt idx="1">
                  <c:v>L&amp;I</c:v>
                </c:pt>
                <c:pt idx="2">
                  <c:v>Dr Grays</c:v>
                </c:pt>
                <c:pt idx="3">
                  <c:v>Crosshouse</c:v>
                </c:pt>
                <c:pt idx="4">
                  <c:v>VHK</c:v>
                </c:pt>
                <c:pt idx="5">
                  <c:v>IRH</c:v>
                </c:pt>
                <c:pt idx="6">
                  <c:v>Borders</c:v>
                </c:pt>
                <c:pt idx="7">
                  <c:v>SJH</c:v>
                </c:pt>
                <c:pt idx="8">
                  <c:v>Hairmyres</c:v>
                </c:pt>
                <c:pt idx="9">
                  <c:v>GCH</c:v>
                </c:pt>
                <c:pt idx="10">
                  <c:v>Gilbert Bain</c:v>
                </c:pt>
                <c:pt idx="11">
                  <c:v>ARI</c:v>
                </c:pt>
                <c:pt idx="12">
                  <c:v>RIE</c:v>
                </c:pt>
                <c:pt idx="13">
                  <c:v>RAH</c:v>
                </c:pt>
                <c:pt idx="14">
                  <c:v>Raigmore</c:v>
                </c:pt>
                <c:pt idx="15">
                  <c:v>GRI</c:v>
                </c:pt>
                <c:pt idx="16">
                  <c:v>FVRH</c:v>
                </c:pt>
                <c:pt idx="17">
                  <c:v>Belford</c:v>
                </c:pt>
                <c:pt idx="18">
                  <c:v>Balfour</c:v>
                </c:pt>
                <c:pt idx="19">
                  <c:v>WGH</c:v>
                </c:pt>
                <c:pt idx="20">
                  <c:v>Wishaw</c:v>
                </c:pt>
                <c:pt idx="21">
                  <c:v>Ninewells</c:v>
                </c:pt>
                <c:pt idx="22">
                  <c:v>QEUH</c:v>
                </c:pt>
                <c:pt idx="23">
                  <c:v>PRI</c:v>
                </c:pt>
                <c:pt idx="24">
                  <c:v>Monklands</c:v>
                </c:pt>
                <c:pt idx="25">
                  <c:v>Caithness</c:v>
                </c:pt>
                <c:pt idx="26">
                  <c:v>Western Isles</c:v>
                </c:pt>
                <c:pt idx="27">
                  <c:v>DGRI</c:v>
                </c:pt>
                <c:pt idx="28">
                  <c:v>Ayr</c:v>
                </c:pt>
              </c:strCache>
            </c:strRef>
          </c:cat>
          <c:val>
            <c:numRef>
              <c:f>'Chart 3.3 DATA'!$C$3:$C$31</c:f>
              <c:numCache>
                <c:formatCode>0</c:formatCode>
                <c:ptCount val="29"/>
                <c:pt idx="0">
                  <c:v>75.086306098964329</c:v>
                </c:pt>
                <c:pt idx="1">
                  <c:v>89.285714285714292</c:v>
                </c:pt>
                <c:pt idx="2">
                  <c:v>86.734693877551024</c:v>
                </c:pt>
                <c:pt idx="3">
                  <c:v>85.406301824212278</c:v>
                </c:pt>
                <c:pt idx="4">
                  <c:v>85.319148936170208</c:v>
                </c:pt>
                <c:pt idx="5">
                  <c:v>84.567901234567898</c:v>
                </c:pt>
                <c:pt idx="6">
                  <c:v>83.898305084745758</c:v>
                </c:pt>
                <c:pt idx="7">
                  <c:v>83.568075117370881</c:v>
                </c:pt>
                <c:pt idx="8">
                  <c:v>82.666666666666671</c:v>
                </c:pt>
                <c:pt idx="9">
                  <c:v>78.378378378378372</c:v>
                </c:pt>
                <c:pt idx="10">
                  <c:v>78.260869565217391</c:v>
                </c:pt>
                <c:pt idx="11">
                  <c:v>77.824267782426787</c:v>
                </c:pt>
                <c:pt idx="12">
                  <c:v>76.479289940828394</c:v>
                </c:pt>
                <c:pt idx="13">
                  <c:v>76.449275362318829</c:v>
                </c:pt>
                <c:pt idx="14">
                  <c:v>76.400000000000006</c:v>
                </c:pt>
                <c:pt idx="15">
                  <c:v>74.207188160676523</c:v>
                </c:pt>
                <c:pt idx="16">
                  <c:v>73.645320197044342</c:v>
                </c:pt>
                <c:pt idx="17">
                  <c:v>73.076923076923066</c:v>
                </c:pt>
                <c:pt idx="18">
                  <c:v>70.833333333333343</c:v>
                </c:pt>
                <c:pt idx="19">
                  <c:v>70.718232044198885</c:v>
                </c:pt>
                <c:pt idx="20">
                  <c:v>69.965870307167236</c:v>
                </c:pt>
                <c:pt idx="21">
                  <c:v>69.845360824742258</c:v>
                </c:pt>
                <c:pt idx="22">
                  <c:v>67.505720823798626</c:v>
                </c:pt>
                <c:pt idx="23">
                  <c:v>66.43356643356644</c:v>
                </c:pt>
                <c:pt idx="24">
                  <c:v>64.224137931034491</c:v>
                </c:pt>
                <c:pt idx="25">
                  <c:v>58.333333333333336</c:v>
                </c:pt>
                <c:pt idx="26">
                  <c:v>54.838709677419352</c:v>
                </c:pt>
                <c:pt idx="27">
                  <c:v>53.293413173652695</c:v>
                </c:pt>
                <c:pt idx="28">
                  <c:v>23.809523809523807</c:v>
                </c:pt>
              </c:numCache>
            </c:numRef>
          </c:val>
        </c:ser>
        <c:axId val="104476032"/>
        <c:axId val="104481920"/>
      </c:barChart>
      <c:lineChart>
        <c:grouping val="standard"/>
        <c:ser>
          <c:idx val="2"/>
          <c:order val="2"/>
          <c:tx>
            <c:strRef>
              <c:f>'Chart 3.3 DATA'!$D$2</c:f>
              <c:strCache>
                <c:ptCount val="1"/>
                <c:pt idx="0">
                  <c:v>Stroke Standard</c:v>
                </c:pt>
              </c:strCache>
            </c:strRef>
          </c:tx>
          <c:spPr>
            <a:ln>
              <a:solidFill>
                <a:srgbClr val="4F81BD"/>
              </a:solidFill>
            </a:ln>
          </c:spPr>
          <c:marker>
            <c:symbol val="none"/>
          </c:marker>
          <c:cat>
            <c:strRef>
              <c:f>'Chart 3.3 DATA'!$O$3:$O$31</c:f>
              <c:strCache>
                <c:ptCount val="29"/>
                <c:pt idx="0">
                  <c:v>Scotland</c:v>
                </c:pt>
                <c:pt idx="1">
                  <c:v>L&amp;I</c:v>
                </c:pt>
                <c:pt idx="2">
                  <c:v>Dr Grays</c:v>
                </c:pt>
                <c:pt idx="3">
                  <c:v>Crosshouse</c:v>
                </c:pt>
                <c:pt idx="4">
                  <c:v>VHK</c:v>
                </c:pt>
                <c:pt idx="5">
                  <c:v>IRH</c:v>
                </c:pt>
                <c:pt idx="6">
                  <c:v>Borders</c:v>
                </c:pt>
                <c:pt idx="7">
                  <c:v>SJH</c:v>
                </c:pt>
                <c:pt idx="8">
                  <c:v>Hairmyres</c:v>
                </c:pt>
                <c:pt idx="9">
                  <c:v>GCH</c:v>
                </c:pt>
                <c:pt idx="10">
                  <c:v>Gilbert Bain</c:v>
                </c:pt>
                <c:pt idx="11">
                  <c:v>ARI</c:v>
                </c:pt>
                <c:pt idx="12">
                  <c:v>RIE</c:v>
                </c:pt>
                <c:pt idx="13">
                  <c:v>RAH</c:v>
                </c:pt>
                <c:pt idx="14">
                  <c:v>Raigmore</c:v>
                </c:pt>
                <c:pt idx="15">
                  <c:v>GRI</c:v>
                </c:pt>
                <c:pt idx="16">
                  <c:v>FVRH</c:v>
                </c:pt>
                <c:pt idx="17">
                  <c:v>Belford</c:v>
                </c:pt>
                <c:pt idx="18">
                  <c:v>Balfour</c:v>
                </c:pt>
                <c:pt idx="19">
                  <c:v>WGH</c:v>
                </c:pt>
                <c:pt idx="20">
                  <c:v>Wishaw</c:v>
                </c:pt>
                <c:pt idx="21">
                  <c:v>Ninewells</c:v>
                </c:pt>
                <c:pt idx="22">
                  <c:v>QEUH</c:v>
                </c:pt>
                <c:pt idx="23">
                  <c:v>PRI</c:v>
                </c:pt>
                <c:pt idx="24">
                  <c:v>Monklands</c:v>
                </c:pt>
                <c:pt idx="25">
                  <c:v>Caithness</c:v>
                </c:pt>
                <c:pt idx="26">
                  <c:v>Western Isles</c:v>
                </c:pt>
                <c:pt idx="27">
                  <c:v>DGRI</c:v>
                </c:pt>
                <c:pt idx="28">
                  <c:v>Ayr</c:v>
                </c:pt>
              </c:strCache>
            </c:strRef>
          </c:cat>
          <c:val>
            <c:numRef>
              <c:f>'Chart 3.3 DATA'!$D$3:$D$31</c:f>
              <c:numCache>
                <c:formatCode>General</c:formatCode>
                <c:ptCount val="29"/>
                <c:pt idx="0" formatCode="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numCache>
            </c:numRef>
          </c:val>
        </c:ser>
        <c:marker val="1"/>
        <c:axId val="104476032"/>
        <c:axId val="104481920"/>
      </c:lineChart>
      <c:catAx>
        <c:axId val="104476032"/>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04481920"/>
        <c:crosses val="autoZero"/>
        <c:auto val="1"/>
        <c:lblAlgn val="ctr"/>
        <c:lblOffset val="100"/>
      </c:catAx>
      <c:valAx>
        <c:axId val="104481920"/>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476032"/>
        <c:crosses val="autoZero"/>
        <c:crossBetween val="between"/>
      </c:valAx>
      <c:spPr>
        <a:ln>
          <a:solidFill>
            <a:schemeClr val="bg1">
              <a:lumMod val="75000"/>
            </a:schemeClr>
          </a:solid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18000263933488E-2"/>
          <c:y val="3.4668289414642839E-2"/>
          <c:w val="0.89706919041407662"/>
          <c:h val="0.75436635994267764"/>
        </c:manualLayout>
      </c:layout>
      <c:barChart>
        <c:barDir val="col"/>
        <c:grouping val="clustered"/>
        <c:ser>
          <c:idx val="0"/>
          <c:order val="0"/>
          <c:tx>
            <c:strRef>
              <c:f>'Chart 3.4 DATA'!$B$2</c:f>
              <c:strCache>
                <c:ptCount val="1"/>
                <c:pt idx="0">
                  <c:v>2016 (%)</c:v>
                </c:pt>
              </c:strCache>
            </c:strRef>
          </c:tx>
          <c:spPr>
            <a:solidFill>
              <a:schemeClr val="bg1">
                <a:lumMod val="65000"/>
              </a:schemeClr>
            </a:solidFill>
          </c:spPr>
          <c:cat>
            <c:strRef>
              <c:f>'Chart 3.4 DATA'!$A$3:$A$31</c:f>
              <c:strCache>
                <c:ptCount val="29"/>
                <c:pt idx="0">
                  <c:v>Scotland</c:v>
                </c:pt>
                <c:pt idx="1">
                  <c:v>Borders</c:v>
                </c:pt>
                <c:pt idx="2">
                  <c:v>Wishaw</c:v>
                </c:pt>
                <c:pt idx="3">
                  <c:v>Hairmyres</c:v>
                </c:pt>
                <c:pt idx="4">
                  <c:v>Dr Grays</c:v>
                </c:pt>
                <c:pt idx="5">
                  <c:v>Caithness</c:v>
                </c:pt>
                <c:pt idx="6">
                  <c:v>VHK</c:v>
                </c:pt>
                <c:pt idx="7">
                  <c:v>QEUH</c:v>
                </c:pt>
                <c:pt idx="8">
                  <c:v>PRI</c:v>
                </c:pt>
                <c:pt idx="9">
                  <c:v>ARI</c:v>
                </c:pt>
                <c:pt idx="10">
                  <c:v>SJH</c:v>
                </c:pt>
                <c:pt idx="11">
                  <c:v>GCH</c:v>
                </c:pt>
                <c:pt idx="12">
                  <c:v>RIE</c:v>
                </c:pt>
                <c:pt idx="13">
                  <c:v>Raigmore</c:v>
                </c:pt>
                <c:pt idx="14">
                  <c:v>Crosshouse</c:v>
                </c:pt>
                <c:pt idx="15">
                  <c:v>FVRH</c:v>
                </c:pt>
                <c:pt idx="16">
                  <c:v>GRI</c:v>
                </c:pt>
                <c:pt idx="17">
                  <c:v>WGH</c:v>
                </c:pt>
                <c:pt idx="18">
                  <c:v>Belford</c:v>
                </c:pt>
                <c:pt idx="19">
                  <c:v>RAH</c:v>
                </c:pt>
                <c:pt idx="20">
                  <c:v>Balfour</c:v>
                </c:pt>
                <c:pt idx="21">
                  <c:v>Western Isles</c:v>
                </c:pt>
                <c:pt idx="22">
                  <c:v>IRH</c:v>
                </c:pt>
                <c:pt idx="23">
                  <c:v>L&amp;I</c:v>
                </c:pt>
                <c:pt idx="24">
                  <c:v>DGRI</c:v>
                </c:pt>
                <c:pt idx="25">
                  <c:v>Monklands</c:v>
                </c:pt>
                <c:pt idx="26">
                  <c:v>Gilbert Bain</c:v>
                </c:pt>
                <c:pt idx="27">
                  <c:v>Ninewells</c:v>
                </c:pt>
                <c:pt idx="28">
                  <c:v>Ayr</c:v>
                </c:pt>
              </c:strCache>
            </c:strRef>
          </c:cat>
          <c:val>
            <c:numRef>
              <c:f>'Chart 3.4 DATA'!$B$3:$B$31</c:f>
              <c:numCache>
                <c:formatCode>0</c:formatCode>
                <c:ptCount val="29"/>
                <c:pt idx="0">
                  <c:v>92.60920645092385</c:v>
                </c:pt>
                <c:pt idx="1">
                  <c:v>98.198198198198199</c:v>
                </c:pt>
                <c:pt idx="2">
                  <c:v>95.96541786743515</c:v>
                </c:pt>
                <c:pt idx="3">
                  <c:v>93.333333333333329</c:v>
                </c:pt>
                <c:pt idx="4">
                  <c:v>89.436619718309856</c:v>
                </c:pt>
                <c:pt idx="5">
                  <c:v>94.117647058823522</c:v>
                </c:pt>
                <c:pt idx="6">
                  <c:v>95.187969924812037</c:v>
                </c:pt>
                <c:pt idx="7">
                  <c:v>95.368782161234989</c:v>
                </c:pt>
                <c:pt idx="8">
                  <c:v>92.070484581497809</c:v>
                </c:pt>
                <c:pt idx="9">
                  <c:v>92.642642642642642</c:v>
                </c:pt>
                <c:pt idx="10">
                  <c:v>95.18518518518519</c:v>
                </c:pt>
                <c:pt idx="11">
                  <c:v>90.909090909090907</c:v>
                </c:pt>
                <c:pt idx="12">
                  <c:v>91.155046826222687</c:v>
                </c:pt>
                <c:pt idx="13">
                  <c:v>90.614886731391593</c:v>
                </c:pt>
                <c:pt idx="14">
                  <c:v>93.316519546027749</c:v>
                </c:pt>
                <c:pt idx="15">
                  <c:v>94.625719769673694</c:v>
                </c:pt>
                <c:pt idx="16">
                  <c:v>94.003241491085902</c:v>
                </c:pt>
                <c:pt idx="17">
                  <c:v>91.964285714285708</c:v>
                </c:pt>
                <c:pt idx="18">
                  <c:v>93.75</c:v>
                </c:pt>
                <c:pt idx="19">
                  <c:v>89.21052631578948</c:v>
                </c:pt>
                <c:pt idx="20">
                  <c:v>86.486486486486484</c:v>
                </c:pt>
                <c:pt idx="21">
                  <c:v>100</c:v>
                </c:pt>
                <c:pt idx="22">
                  <c:v>92.5</c:v>
                </c:pt>
                <c:pt idx="23">
                  <c:v>87.5</c:v>
                </c:pt>
                <c:pt idx="24">
                  <c:v>89.85507246376811</c:v>
                </c:pt>
                <c:pt idx="25">
                  <c:v>88</c:v>
                </c:pt>
                <c:pt idx="26">
                  <c:v>92.682926829268297</c:v>
                </c:pt>
                <c:pt idx="27">
                  <c:v>85.921325051759837</c:v>
                </c:pt>
                <c:pt idx="28">
                  <c:v>67.307692307692307</c:v>
                </c:pt>
              </c:numCache>
            </c:numRef>
          </c:val>
        </c:ser>
        <c:ser>
          <c:idx val="1"/>
          <c:order val="1"/>
          <c:tx>
            <c:strRef>
              <c:f>'Chart 3.4 DATA'!$C$2</c:f>
              <c:strCache>
                <c:ptCount val="1"/>
                <c:pt idx="0">
                  <c:v>2017 (%)</c:v>
                </c:pt>
              </c:strCache>
            </c:strRef>
          </c:tx>
          <c:spPr>
            <a:solidFill>
              <a:srgbClr val="FFC000"/>
            </a:solidFill>
          </c:spPr>
          <c:dPt>
            <c:idx val="23"/>
            <c:spPr>
              <a:solidFill>
                <a:srgbClr val="FFC000"/>
              </a:solidFill>
              <a:ln w="25400">
                <a:noFill/>
              </a:ln>
            </c:spPr>
          </c:dPt>
          <c:cat>
            <c:strRef>
              <c:f>'Chart 3.4 DATA'!$A$3:$A$31</c:f>
              <c:strCache>
                <c:ptCount val="29"/>
                <c:pt idx="0">
                  <c:v>Scotland</c:v>
                </c:pt>
                <c:pt idx="1">
                  <c:v>Borders</c:v>
                </c:pt>
                <c:pt idx="2">
                  <c:v>Wishaw</c:v>
                </c:pt>
                <c:pt idx="3">
                  <c:v>Hairmyres</c:v>
                </c:pt>
                <c:pt idx="4">
                  <c:v>Dr Grays</c:v>
                </c:pt>
                <c:pt idx="5">
                  <c:v>Caithness</c:v>
                </c:pt>
                <c:pt idx="6">
                  <c:v>VHK</c:v>
                </c:pt>
                <c:pt idx="7">
                  <c:v>QEUH</c:v>
                </c:pt>
                <c:pt idx="8">
                  <c:v>PRI</c:v>
                </c:pt>
                <c:pt idx="9">
                  <c:v>ARI</c:v>
                </c:pt>
                <c:pt idx="10">
                  <c:v>SJH</c:v>
                </c:pt>
                <c:pt idx="11">
                  <c:v>GCH</c:v>
                </c:pt>
                <c:pt idx="12">
                  <c:v>RIE</c:v>
                </c:pt>
                <c:pt idx="13">
                  <c:v>Raigmore</c:v>
                </c:pt>
                <c:pt idx="14">
                  <c:v>Crosshouse</c:v>
                </c:pt>
                <c:pt idx="15">
                  <c:v>FVRH</c:v>
                </c:pt>
                <c:pt idx="16">
                  <c:v>GRI</c:v>
                </c:pt>
                <c:pt idx="17">
                  <c:v>WGH</c:v>
                </c:pt>
                <c:pt idx="18">
                  <c:v>Belford</c:v>
                </c:pt>
                <c:pt idx="19">
                  <c:v>RAH</c:v>
                </c:pt>
                <c:pt idx="20">
                  <c:v>Balfour</c:v>
                </c:pt>
                <c:pt idx="21">
                  <c:v>Western Isles</c:v>
                </c:pt>
                <c:pt idx="22">
                  <c:v>IRH</c:v>
                </c:pt>
                <c:pt idx="23">
                  <c:v>L&amp;I</c:v>
                </c:pt>
                <c:pt idx="24">
                  <c:v>DGRI</c:v>
                </c:pt>
                <c:pt idx="25">
                  <c:v>Monklands</c:v>
                </c:pt>
                <c:pt idx="26">
                  <c:v>Gilbert Bain</c:v>
                </c:pt>
                <c:pt idx="27">
                  <c:v>Ninewells</c:v>
                </c:pt>
                <c:pt idx="28">
                  <c:v>Ayr</c:v>
                </c:pt>
              </c:strCache>
            </c:strRef>
          </c:cat>
          <c:val>
            <c:numRef>
              <c:f>'Chart 3.4 DATA'!$C$3:$C$31</c:f>
              <c:numCache>
                <c:formatCode>0</c:formatCode>
                <c:ptCount val="29"/>
                <c:pt idx="0">
                  <c:v>92.951258703802893</c:v>
                </c:pt>
                <c:pt idx="1">
                  <c:v>99.415204678362571</c:v>
                </c:pt>
                <c:pt idx="2">
                  <c:v>96.946564885496173</c:v>
                </c:pt>
                <c:pt idx="3">
                  <c:v>96.632996632996637</c:v>
                </c:pt>
                <c:pt idx="4">
                  <c:v>96.453900709219852</c:v>
                </c:pt>
                <c:pt idx="5">
                  <c:v>96.296296296296291</c:v>
                </c:pt>
                <c:pt idx="6">
                  <c:v>96.06557377049181</c:v>
                </c:pt>
                <c:pt idx="7">
                  <c:v>95.804794520547944</c:v>
                </c:pt>
                <c:pt idx="8">
                  <c:v>94.871794871794862</c:v>
                </c:pt>
                <c:pt idx="9">
                  <c:v>94.803149606299215</c:v>
                </c:pt>
                <c:pt idx="10">
                  <c:v>93.333333333333329</c:v>
                </c:pt>
                <c:pt idx="11">
                  <c:v>92.857142857142861</c:v>
                </c:pt>
                <c:pt idx="12">
                  <c:v>92.841648590021691</c:v>
                </c:pt>
                <c:pt idx="13">
                  <c:v>92.625368731563412</c:v>
                </c:pt>
                <c:pt idx="14">
                  <c:v>92.53910950661853</c:v>
                </c:pt>
                <c:pt idx="15">
                  <c:v>92.509363295880149</c:v>
                </c:pt>
                <c:pt idx="16">
                  <c:v>92.36641221374046</c:v>
                </c:pt>
                <c:pt idx="17">
                  <c:v>91.983122362869196</c:v>
                </c:pt>
                <c:pt idx="18">
                  <c:v>91.17647058823529</c:v>
                </c:pt>
                <c:pt idx="19">
                  <c:v>91.05263157894737</c:v>
                </c:pt>
                <c:pt idx="20">
                  <c:v>90.909090909090907</c:v>
                </c:pt>
                <c:pt idx="21">
                  <c:v>90.697674418604649</c:v>
                </c:pt>
                <c:pt idx="22">
                  <c:v>90</c:v>
                </c:pt>
                <c:pt idx="23">
                  <c:v>89.189189189189193</c:v>
                </c:pt>
                <c:pt idx="24">
                  <c:v>87.946428571428569</c:v>
                </c:pt>
                <c:pt idx="25">
                  <c:v>87.666666666666671</c:v>
                </c:pt>
                <c:pt idx="26">
                  <c:v>84.848484848484844</c:v>
                </c:pt>
                <c:pt idx="27">
                  <c:v>83.3984375</c:v>
                </c:pt>
                <c:pt idx="28">
                  <c:v>80</c:v>
                </c:pt>
              </c:numCache>
            </c:numRef>
          </c:val>
        </c:ser>
        <c:axId val="93393280"/>
        <c:axId val="93394816"/>
      </c:barChart>
      <c:lineChart>
        <c:grouping val="standard"/>
        <c:ser>
          <c:idx val="2"/>
          <c:order val="2"/>
          <c:tx>
            <c:strRef>
              <c:f>'Chart 3.4 DATA'!$D$2</c:f>
              <c:strCache>
                <c:ptCount val="1"/>
                <c:pt idx="0">
                  <c:v>Stroke Standard</c:v>
                </c:pt>
              </c:strCache>
            </c:strRef>
          </c:tx>
          <c:spPr>
            <a:ln>
              <a:solidFill>
                <a:srgbClr val="4F81BD"/>
              </a:solidFill>
            </a:ln>
          </c:spPr>
          <c:marker>
            <c:symbol val="none"/>
          </c:marker>
          <c:cat>
            <c:strRef>
              <c:f>'Chart 3.4 DATA'!$A$3:$A$31</c:f>
              <c:strCache>
                <c:ptCount val="29"/>
                <c:pt idx="0">
                  <c:v>Scotland</c:v>
                </c:pt>
                <c:pt idx="1">
                  <c:v>Borders</c:v>
                </c:pt>
                <c:pt idx="2">
                  <c:v>Wishaw</c:v>
                </c:pt>
                <c:pt idx="3">
                  <c:v>Hairmyres</c:v>
                </c:pt>
                <c:pt idx="4">
                  <c:v>Dr Grays</c:v>
                </c:pt>
                <c:pt idx="5">
                  <c:v>Caithness</c:v>
                </c:pt>
                <c:pt idx="6">
                  <c:v>VHK</c:v>
                </c:pt>
                <c:pt idx="7">
                  <c:v>QEUH</c:v>
                </c:pt>
                <c:pt idx="8">
                  <c:v>PRI</c:v>
                </c:pt>
                <c:pt idx="9">
                  <c:v>ARI</c:v>
                </c:pt>
                <c:pt idx="10">
                  <c:v>SJH</c:v>
                </c:pt>
                <c:pt idx="11">
                  <c:v>GCH</c:v>
                </c:pt>
                <c:pt idx="12">
                  <c:v>RIE</c:v>
                </c:pt>
                <c:pt idx="13">
                  <c:v>Raigmore</c:v>
                </c:pt>
                <c:pt idx="14">
                  <c:v>Crosshouse</c:v>
                </c:pt>
                <c:pt idx="15">
                  <c:v>FVRH</c:v>
                </c:pt>
                <c:pt idx="16">
                  <c:v>GRI</c:v>
                </c:pt>
                <c:pt idx="17">
                  <c:v>WGH</c:v>
                </c:pt>
                <c:pt idx="18">
                  <c:v>Belford</c:v>
                </c:pt>
                <c:pt idx="19">
                  <c:v>RAH</c:v>
                </c:pt>
                <c:pt idx="20">
                  <c:v>Balfour</c:v>
                </c:pt>
                <c:pt idx="21">
                  <c:v>Western Isles</c:v>
                </c:pt>
                <c:pt idx="22">
                  <c:v>IRH</c:v>
                </c:pt>
                <c:pt idx="23">
                  <c:v>L&amp;I</c:v>
                </c:pt>
                <c:pt idx="24">
                  <c:v>DGRI</c:v>
                </c:pt>
                <c:pt idx="25">
                  <c:v>Monklands</c:v>
                </c:pt>
                <c:pt idx="26">
                  <c:v>Gilbert Bain</c:v>
                </c:pt>
                <c:pt idx="27">
                  <c:v>Ninewells</c:v>
                </c:pt>
                <c:pt idx="28">
                  <c:v>Ayr</c:v>
                </c:pt>
              </c:strCache>
            </c:strRef>
          </c:cat>
          <c:val>
            <c:numRef>
              <c:f>'Chart 3.4 DATA'!$D$3:$D$31</c:f>
              <c:numCache>
                <c:formatCode>General</c:formatCode>
                <c:ptCount val="29"/>
                <c:pt idx="0" formatCode="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val>
        </c:ser>
        <c:marker val="1"/>
        <c:axId val="93393280"/>
        <c:axId val="93394816"/>
      </c:lineChart>
      <c:catAx>
        <c:axId val="93393280"/>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93394816"/>
        <c:crosses val="autoZero"/>
        <c:auto val="1"/>
        <c:lblAlgn val="ctr"/>
        <c:lblOffset val="100"/>
      </c:catAx>
      <c:valAx>
        <c:axId val="93394816"/>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393280"/>
        <c:crosses val="autoZero"/>
        <c:crossBetween val="between"/>
      </c:valAx>
      <c:spPr>
        <a:ln>
          <a:solidFill>
            <a:schemeClr val="bg1">
              <a:lumMod val="75000"/>
            </a:schemeClr>
          </a:solid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18000263933488E-2"/>
          <c:y val="3.4668289414642839E-2"/>
          <c:w val="0.89706919041407662"/>
          <c:h val="0.75436635994267731"/>
        </c:manualLayout>
      </c:layout>
      <c:barChart>
        <c:barDir val="col"/>
        <c:grouping val="clustered"/>
        <c:ser>
          <c:idx val="0"/>
          <c:order val="0"/>
          <c:tx>
            <c:strRef>
              <c:f>'Chart 3.5 DATA'!$B$2</c:f>
              <c:strCache>
                <c:ptCount val="1"/>
                <c:pt idx="0">
                  <c:v>2016 (%)</c:v>
                </c:pt>
              </c:strCache>
            </c:strRef>
          </c:tx>
          <c:spPr>
            <a:solidFill>
              <a:schemeClr val="bg1">
                <a:lumMod val="65000"/>
              </a:schemeClr>
            </a:solidFill>
          </c:spPr>
          <c:cat>
            <c:strRef>
              <c:f>'Chart 3.5 DATA'!$A$3:$A$32</c:f>
              <c:strCache>
                <c:ptCount val="29"/>
                <c:pt idx="0">
                  <c:v>Scotland</c:v>
                </c:pt>
                <c:pt idx="1">
                  <c:v>Borders</c:v>
                </c:pt>
                <c:pt idx="2">
                  <c:v>Wishaw</c:v>
                </c:pt>
                <c:pt idx="3">
                  <c:v>Hairmyres</c:v>
                </c:pt>
                <c:pt idx="4">
                  <c:v>Gilbert Bain</c:v>
                </c:pt>
                <c:pt idx="5">
                  <c:v>L&amp;I</c:v>
                </c:pt>
                <c:pt idx="6">
                  <c:v>FVRH</c:v>
                </c:pt>
                <c:pt idx="7">
                  <c:v>VHK</c:v>
                </c:pt>
                <c:pt idx="8">
                  <c:v>SJH</c:v>
                </c:pt>
                <c:pt idx="9">
                  <c:v>GRI</c:v>
                </c:pt>
                <c:pt idx="10">
                  <c:v>QEUH</c:v>
                </c:pt>
                <c:pt idx="11">
                  <c:v>IRH</c:v>
                </c:pt>
                <c:pt idx="12">
                  <c:v>ARI</c:v>
                </c:pt>
                <c:pt idx="13">
                  <c:v>Crosshouse</c:v>
                </c:pt>
                <c:pt idx="14">
                  <c:v>Raigmore</c:v>
                </c:pt>
                <c:pt idx="15">
                  <c:v>Dr Grays</c:v>
                </c:pt>
                <c:pt idx="16">
                  <c:v>PRI</c:v>
                </c:pt>
                <c:pt idx="17">
                  <c:v>WGH</c:v>
                </c:pt>
                <c:pt idx="18">
                  <c:v>Belford</c:v>
                </c:pt>
                <c:pt idx="19">
                  <c:v>RAH</c:v>
                </c:pt>
                <c:pt idx="20">
                  <c:v>Caithness</c:v>
                </c:pt>
                <c:pt idx="21">
                  <c:v>Monklands</c:v>
                </c:pt>
                <c:pt idx="22">
                  <c:v>GCH</c:v>
                </c:pt>
                <c:pt idx="23">
                  <c:v>RIE</c:v>
                </c:pt>
                <c:pt idx="24">
                  <c:v>Ninewells</c:v>
                </c:pt>
                <c:pt idx="25">
                  <c:v>DGRI</c:v>
                </c:pt>
                <c:pt idx="26">
                  <c:v>Western Isles</c:v>
                </c:pt>
                <c:pt idx="27">
                  <c:v>Balfour</c:v>
                </c:pt>
                <c:pt idx="28">
                  <c:v>Ayr</c:v>
                </c:pt>
              </c:strCache>
            </c:strRef>
          </c:cat>
          <c:val>
            <c:numRef>
              <c:f>'Chart 3.5 DATA'!$B$3:$B$31</c:f>
              <c:numCache>
                <c:formatCode>0</c:formatCode>
                <c:ptCount val="29"/>
                <c:pt idx="0">
                  <c:v>90.484511517077053</c:v>
                </c:pt>
                <c:pt idx="1">
                  <c:v>100</c:v>
                </c:pt>
                <c:pt idx="2">
                  <c:v>94.360902255639104</c:v>
                </c:pt>
                <c:pt idx="3">
                  <c:v>92.825112107623326</c:v>
                </c:pt>
                <c:pt idx="4">
                  <c:v>96.875</c:v>
                </c:pt>
                <c:pt idx="5">
                  <c:v>87.5</c:v>
                </c:pt>
                <c:pt idx="6">
                  <c:v>90.862944162436548</c:v>
                </c:pt>
                <c:pt idx="7">
                  <c:v>91.416309012875544</c:v>
                </c:pt>
                <c:pt idx="8">
                  <c:v>91.666666666666657</c:v>
                </c:pt>
                <c:pt idx="9">
                  <c:v>93.415637860082299</c:v>
                </c:pt>
                <c:pt idx="10">
                  <c:v>91.141141141141148</c:v>
                </c:pt>
                <c:pt idx="11">
                  <c:v>94.152046783625735</c:v>
                </c:pt>
                <c:pt idx="12">
                  <c:v>91.5</c:v>
                </c:pt>
                <c:pt idx="13">
                  <c:v>90.582191780821915</c:v>
                </c:pt>
                <c:pt idx="14">
                  <c:v>93.548387096774192</c:v>
                </c:pt>
                <c:pt idx="15">
                  <c:v>90.123456790123456</c:v>
                </c:pt>
                <c:pt idx="16">
                  <c:v>90.728476821192046</c:v>
                </c:pt>
                <c:pt idx="17">
                  <c:v>83.2</c:v>
                </c:pt>
                <c:pt idx="18">
                  <c:v>88.888888888888886</c:v>
                </c:pt>
                <c:pt idx="19">
                  <c:v>87.306501547987608</c:v>
                </c:pt>
                <c:pt idx="20">
                  <c:v>95.348837209302332</c:v>
                </c:pt>
                <c:pt idx="21">
                  <c:v>89.189189189189193</c:v>
                </c:pt>
                <c:pt idx="22">
                  <c:v>80</c:v>
                </c:pt>
                <c:pt idx="23">
                  <c:v>85.171790235081374</c:v>
                </c:pt>
                <c:pt idx="24">
                  <c:v>89.296636085626915</c:v>
                </c:pt>
                <c:pt idx="25">
                  <c:v>91.379310344827587</c:v>
                </c:pt>
                <c:pt idx="26">
                  <c:v>80.952380952380949</c:v>
                </c:pt>
                <c:pt idx="27">
                  <c:v>77.777777777777786</c:v>
                </c:pt>
                <c:pt idx="28">
                  <c:v>47.222222222222221</c:v>
                </c:pt>
              </c:numCache>
            </c:numRef>
          </c:val>
        </c:ser>
        <c:ser>
          <c:idx val="1"/>
          <c:order val="1"/>
          <c:tx>
            <c:strRef>
              <c:f>'Chart 3.5 DATA'!$C$2</c:f>
              <c:strCache>
                <c:ptCount val="1"/>
                <c:pt idx="0">
                  <c:v>2017 (%)</c:v>
                </c:pt>
              </c:strCache>
            </c:strRef>
          </c:tx>
          <c:spPr>
            <a:solidFill>
              <a:srgbClr val="FFC000"/>
            </a:solidFill>
          </c:spPr>
          <c:dPt>
            <c:idx val="23"/>
            <c:spPr>
              <a:solidFill>
                <a:srgbClr val="FFC000"/>
              </a:solidFill>
              <a:ln w="25400">
                <a:noFill/>
              </a:ln>
            </c:spPr>
          </c:dPt>
          <c:cat>
            <c:strRef>
              <c:f>'Chart 3.5 DATA'!$A$3:$A$32</c:f>
              <c:strCache>
                <c:ptCount val="29"/>
                <c:pt idx="0">
                  <c:v>Scotland</c:v>
                </c:pt>
                <c:pt idx="1">
                  <c:v>Borders</c:v>
                </c:pt>
                <c:pt idx="2">
                  <c:v>Wishaw</c:v>
                </c:pt>
                <c:pt idx="3">
                  <c:v>Hairmyres</c:v>
                </c:pt>
                <c:pt idx="4">
                  <c:v>Gilbert Bain</c:v>
                </c:pt>
                <c:pt idx="5">
                  <c:v>L&amp;I</c:v>
                </c:pt>
                <c:pt idx="6">
                  <c:v>FVRH</c:v>
                </c:pt>
                <c:pt idx="7">
                  <c:v>VHK</c:v>
                </c:pt>
                <c:pt idx="8">
                  <c:v>SJH</c:v>
                </c:pt>
                <c:pt idx="9">
                  <c:v>GRI</c:v>
                </c:pt>
                <c:pt idx="10">
                  <c:v>QEUH</c:v>
                </c:pt>
                <c:pt idx="11">
                  <c:v>IRH</c:v>
                </c:pt>
                <c:pt idx="12">
                  <c:v>ARI</c:v>
                </c:pt>
                <c:pt idx="13">
                  <c:v>Crosshouse</c:v>
                </c:pt>
                <c:pt idx="14">
                  <c:v>Raigmore</c:v>
                </c:pt>
                <c:pt idx="15">
                  <c:v>Dr Grays</c:v>
                </c:pt>
                <c:pt idx="16">
                  <c:v>PRI</c:v>
                </c:pt>
                <c:pt idx="17">
                  <c:v>WGH</c:v>
                </c:pt>
                <c:pt idx="18">
                  <c:v>Belford</c:v>
                </c:pt>
                <c:pt idx="19">
                  <c:v>RAH</c:v>
                </c:pt>
                <c:pt idx="20">
                  <c:v>Caithness</c:v>
                </c:pt>
                <c:pt idx="21">
                  <c:v>Monklands</c:v>
                </c:pt>
                <c:pt idx="22">
                  <c:v>GCH</c:v>
                </c:pt>
                <c:pt idx="23">
                  <c:v>RIE</c:v>
                </c:pt>
                <c:pt idx="24">
                  <c:v>Ninewells</c:v>
                </c:pt>
                <c:pt idx="25">
                  <c:v>DGRI</c:v>
                </c:pt>
                <c:pt idx="26">
                  <c:v>Western Isles</c:v>
                </c:pt>
                <c:pt idx="27">
                  <c:v>Balfour</c:v>
                </c:pt>
                <c:pt idx="28">
                  <c:v>Ayr</c:v>
                </c:pt>
              </c:strCache>
            </c:strRef>
          </c:cat>
          <c:val>
            <c:numRef>
              <c:f>'Chart 3.5 DATA'!$C$3:$C$31</c:f>
              <c:numCache>
                <c:formatCode>0</c:formatCode>
                <c:ptCount val="29"/>
                <c:pt idx="0">
                  <c:v>91.018059773054176</c:v>
                </c:pt>
                <c:pt idx="1">
                  <c:v>99.099099099099092</c:v>
                </c:pt>
                <c:pt idx="2">
                  <c:v>96.428571428571431</c:v>
                </c:pt>
                <c:pt idx="3">
                  <c:v>96.296296296296291</c:v>
                </c:pt>
                <c:pt idx="4">
                  <c:v>95.454545454545453</c:v>
                </c:pt>
                <c:pt idx="5">
                  <c:v>95.454545454545453</c:v>
                </c:pt>
                <c:pt idx="6">
                  <c:v>94.818652849740943</c:v>
                </c:pt>
                <c:pt idx="7">
                  <c:v>94.158878504672899</c:v>
                </c:pt>
                <c:pt idx="8">
                  <c:v>93.582887700534755</c:v>
                </c:pt>
                <c:pt idx="9">
                  <c:v>93.004115226337447</c:v>
                </c:pt>
                <c:pt idx="10">
                  <c:v>92.847124824684428</c:v>
                </c:pt>
                <c:pt idx="11">
                  <c:v>92.045454545454547</c:v>
                </c:pt>
                <c:pt idx="12">
                  <c:v>91.374663072776286</c:v>
                </c:pt>
                <c:pt idx="13">
                  <c:v>91.297468354430379</c:v>
                </c:pt>
                <c:pt idx="14">
                  <c:v>91.162790697674424</c:v>
                </c:pt>
                <c:pt idx="15">
                  <c:v>90.425531914893625</c:v>
                </c:pt>
                <c:pt idx="16">
                  <c:v>89.380530973451329</c:v>
                </c:pt>
                <c:pt idx="17">
                  <c:v>89.285714285714292</c:v>
                </c:pt>
                <c:pt idx="18">
                  <c:v>88.888888888888886</c:v>
                </c:pt>
                <c:pt idx="19">
                  <c:v>88.125</c:v>
                </c:pt>
                <c:pt idx="20">
                  <c:v>87.096774193548384</c:v>
                </c:pt>
                <c:pt idx="21">
                  <c:v>86.666666666666671</c:v>
                </c:pt>
                <c:pt idx="22">
                  <c:v>86.206896551724128</c:v>
                </c:pt>
                <c:pt idx="23">
                  <c:v>85.326086956521735</c:v>
                </c:pt>
                <c:pt idx="24">
                  <c:v>84.210526315789465</c:v>
                </c:pt>
                <c:pt idx="25">
                  <c:v>83.448275862068968</c:v>
                </c:pt>
                <c:pt idx="26">
                  <c:v>83.333333333333343</c:v>
                </c:pt>
                <c:pt idx="27">
                  <c:v>80</c:v>
                </c:pt>
                <c:pt idx="28">
                  <c:v>80</c:v>
                </c:pt>
              </c:numCache>
            </c:numRef>
          </c:val>
        </c:ser>
        <c:axId val="104288640"/>
        <c:axId val="104290176"/>
      </c:barChart>
      <c:lineChart>
        <c:grouping val="standard"/>
        <c:ser>
          <c:idx val="2"/>
          <c:order val="2"/>
          <c:tx>
            <c:strRef>
              <c:f>'Chart 3.5 DATA'!$D$2</c:f>
              <c:strCache>
                <c:ptCount val="1"/>
                <c:pt idx="0">
                  <c:v>Stroke Standard</c:v>
                </c:pt>
              </c:strCache>
            </c:strRef>
          </c:tx>
          <c:spPr>
            <a:ln>
              <a:solidFill>
                <a:srgbClr val="4F81BD"/>
              </a:solidFill>
            </a:ln>
          </c:spPr>
          <c:marker>
            <c:symbol val="none"/>
          </c:marker>
          <c:cat>
            <c:strRef>
              <c:f>'Chart 3.4 DATA'!$A$3:$A$31</c:f>
              <c:strCache>
                <c:ptCount val="29"/>
                <c:pt idx="0">
                  <c:v>Scotland</c:v>
                </c:pt>
                <c:pt idx="1">
                  <c:v>Borders</c:v>
                </c:pt>
                <c:pt idx="2">
                  <c:v>Wishaw</c:v>
                </c:pt>
                <c:pt idx="3">
                  <c:v>Hairmyres</c:v>
                </c:pt>
                <c:pt idx="4">
                  <c:v>Dr Grays</c:v>
                </c:pt>
                <c:pt idx="5">
                  <c:v>Caithness</c:v>
                </c:pt>
                <c:pt idx="6">
                  <c:v>VHK</c:v>
                </c:pt>
                <c:pt idx="7">
                  <c:v>QEUH</c:v>
                </c:pt>
                <c:pt idx="8">
                  <c:v>PRI</c:v>
                </c:pt>
                <c:pt idx="9">
                  <c:v>ARI</c:v>
                </c:pt>
                <c:pt idx="10">
                  <c:v>SJH</c:v>
                </c:pt>
                <c:pt idx="11">
                  <c:v>GCH</c:v>
                </c:pt>
                <c:pt idx="12">
                  <c:v>RIE</c:v>
                </c:pt>
                <c:pt idx="13">
                  <c:v>Raigmore</c:v>
                </c:pt>
                <c:pt idx="14">
                  <c:v>Crosshouse</c:v>
                </c:pt>
                <c:pt idx="15">
                  <c:v>FVRH</c:v>
                </c:pt>
                <c:pt idx="16">
                  <c:v>GRI</c:v>
                </c:pt>
                <c:pt idx="17">
                  <c:v>WGH</c:v>
                </c:pt>
                <c:pt idx="18">
                  <c:v>Belford</c:v>
                </c:pt>
                <c:pt idx="19">
                  <c:v>RAH</c:v>
                </c:pt>
                <c:pt idx="20">
                  <c:v>Balfour</c:v>
                </c:pt>
                <c:pt idx="21">
                  <c:v>Western Isles</c:v>
                </c:pt>
                <c:pt idx="22">
                  <c:v>IRH</c:v>
                </c:pt>
                <c:pt idx="23">
                  <c:v>L&amp;I</c:v>
                </c:pt>
                <c:pt idx="24">
                  <c:v>DGRI</c:v>
                </c:pt>
                <c:pt idx="25">
                  <c:v>Monklands</c:v>
                </c:pt>
                <c:pt idx="26">
                  <c:v>Gilbert Bain</c:v>
                </c:pt>
                <c:pt idx="27">
                  <c:v>Ninewells</c:v>
                </c:pt>
                <c:pt idx="28">
                  <c:v>Ayr</c:v>
                </c:pt>
              </c:strCache>
            </c:strRef>
          </c:cat>
          <c:val>
            <c:numRef>
              <c:f>'Chart 3.5 DATA'!$D$3:$D$31</c:f>
              <c:numCache>
                <c:formatCode>0</c:formatCode>
                <c:ptCount val="29"/>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val>
        </c:ser>
        <c:marker val="1"/>
        <c:axId val="104288640"/>
        <c:axId val="104290176"/>
      </c:lineChart>
      <c:catAx>
        <c:axId val="104288640"/>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04290176"/>
        <c:crosses val="autoZero"/>
        <c:auto val="1"/>
        <c:lblAlgn val="ctr"/>
        <c:lblOffset val="100"/>
      </c:catAx>
      <c:valAx>
        <c:axId val="104290176"/>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288640"/>
        <c:crosses val="autoZero"/>
        <c:crossBetween val="between"/>
      </c:valAx>
      <c:spPr>
        <a:ln>
          <a:solidFill>
            <a:schemeClr val="bg1">
              <a:lumMod val="75000"/>
            </a:schemeClr>
          </a:solid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6876699137442664E-2"/>
          <c:y val="8.0232093304875005E-2"/>
          <c:w val="0.81007028782419765"/>
          <c:h val="0.72370482152729065"/>
        </c:manualLayout>
      </c:layout>
      <c:barChart>
        <c:barDir val="col"/>
        <c:grouping val="stacked"/>
        <c:ser>
          <c:idx val="0"/>
          <c:order val="1"/>
          <c:tx>
            <c:strRef>
              <c:f>'Chart 3.6. DATA'!$D$2</c:f>
              <c:strCache>
                <c:ptCount val="1"/>
                <c:pt idx="0">
                  <c:v>Within 4 hours</c:v>
                </c:pt>
              </c:strCache>
            </c:strRef>
          </c:tx>
          <c:spPr>
            <a:solidFill>
              <a:srgbClr val="9999FF"/>
            </a:solidFill>
            <a:ln>
              <a:solidFill>
                <a:schemeClr val="tx1"/>
              </a:solidFill>
            </a:ln>
          </c:spPr>
          <c:dPt>
            <c:idx val="0"/>
            <c:spPr>
              <a:solidFill>
                <a:srgbClr val="008000"/>
              </a:solidFill>
              <a:ln>
                <a:solidFill>
                  <a:schemeClr val="tx1"/>
                </a:solidFill>
              </a:ln>
            </c:spPr>
          </c:dPt>
          <c:cat>
            <c:strRef>
              <c:f>'Chart 3.6. DATA'!$A$3:$A$31</c:f>
              <c:strCache>
                <c:ptCount val="29"/>
                <c:pt idx="0">
                  <c:v>Scotland</c:v>
                </c:pt>
                <c:pt idx="1">
                  <c:v>VHK</c:v>
                </c:pt>
                <c:pt idx="2">
                  <c:v>Dr Grays</c:v>
                </c:pt>
                <c:pt idx="3">
                  <c:v>Borders</c:v>
                </c:pt>
                <c:pt idx="4">
                  <c:v>Gilbert Bain</c:v>
                </c:pt>
                <c:pt idx="5">
                  <c:v>Raigmore</c:v>
                </c:pt>
                <c:pt idx="6">
                  <c:v>GCH</c:v>
                </c:pt>
                <c:pt idx="7">
                  <c:v>Crosshouse</c:v>
                </c:pt>
                <c:pt idx="8">
                  <c:v>GRI</c:v>
                </c:pt>
                <c:pt idx="9">
                  <c:v>Monklands</c:v>
                </c:pt>
                <c:pt idx="10">
                  <c:v>Hairmyres</c:v>
                </c:pt>
                <c:pt idx="11">
                  <c:v>RIE</c:v>
                </c:pt>
                <c:pt idx="12">
                  <c:v>IRH</c:v>
                </c:pt>
                <c:pt idx="13">
                  <c:v>L&amp;I</c:v>
                </c:pt>
                <c:pt idx="14">
                  <c:v>Wishaw</c:v>
                </c:pt>
                <c:pt idx="15">
                  <c:v>RAH</c:v>
                </c:pt>
                <c:pt idx="16">
                  <c:v>SJH</c:v>
                </c:pt>
                <c:pt idx="17">
                  <c:v>QEUH</c:v>
                </c:pt>
                <c:pt idx="18">
                  <c:v>FVRH</c:v>
                </c:pt>
                <c:pt idx="19">
                  <c:v>Ninewells</c:v>
                </c:pt>
                <c:pt idx="20">
                  <c:v>ARI</c:v>
                </c:pt>
                <c:pt idx="21">
                  <c:v>PRI</c:v>
                </c:pt>
                <c:pt idx="22">
                  <c:v>Western Isles</c:v>
                </c:pt>
                <c:pt idx="23">
                  <c:v>WGH</c:v>
                </c:pt>
                <c:pt idx="24">
                  <c:v>DGRI</c:v>
                </c:pt>
                <c:pt idx="25">
                  <c:v>Belford</c:v>
                </c:pt>
                <c:pt idx="26">
                  <c:v>Caithness</c:v>
                </c:pt>
                <c:pt idx="27">
                  <c:v>Balfour</c:v>
                </c:pt>
                <c:pt idx="28">
                  <c:v>Ayr</c:v>
                </c:pt>
              </c:strCache>
            </c:strRef>
          </c:cat>
          <c:val>
            <c:numRef>
              <c:f>'Chart 3.6. DATA'!$D$3:$D$31</c:f>
              <c:numCache>
                <c:formatCode>0</c:formatCode>
                <c:ptCount val="29"/>
                <c:pt idx="0">
                  <c:v>75.039517172007479</c:v>
                </c:pt>
                <c:pt idx="1">
                  <c:v>84.957627118644069</c:v>
                </c:pt>
                <c:pt idx="2">
                  <c:v>86.734693877551024</c:v>
                </c:pt>
                <c:pt idx="3">
                  <c:v>83.193277310924373</c:v>
                </c:pt>
                <c:pt idx="4">
                  <c:v>78.260869565217391</c:v>
                </c:pt>
                <c:pt idx="5">
                  <c:v>76.400000000000006</c:v>
                </c:pt>
                <c:pt idx="6">
                  <c:v>78.378378378378372</c:v>
                </c:pt>
                <c:pt idx="7">
                  <c:v>85.406301824212278</c:v>
                </c:pt>
                <c:pt idx="8">
                  <c:v>74.152542372881356</c:v>
                </c:pt>
                <c:pt idx="9">
                  <c:v>64.224137931034491</c:v>
                </c:pt>
                <c:pt idx="10">
                  <c:v>82.743362831858406</c:v>
                </c:pt>
                <c:pt idx="11">
                  <c:v>76.479289940828394</c:v>
                </c:pt>
                <c:pt idx="12">
                  <c:v>84.567901234567898</c:v>
                </c:pt>
                <c:pt idx="13">
                  <c:v>89.285714285714292</c:v>
                </c:pt>
                <c:pt idx="14">
                  <c:v>69.965870307167236</c:v>
                </c:pt>
                <c:pt idx="15">
                  <c:v>76.173285198555945</c:v>
                </c:pt>
                <c:pt idx="16">
                  <c:v>83.568075117370881</c:v>
                </c:pt>
                <c:pt idx="17">
                  <c:v>67.660550458715591</c:v>
                </c:pt>
                <c:pt idx="18">
                  <c:v>73.645320197044342</c:v>
                </c:pt>
                <c:pt idx="19">
                  <c:v>69.845360824742258</c:v>
                </c:pt>
                <c:pt idx="20">
                  <c:v>77.708333333333329</c:v>
                </c:pt>
                <c:pt idx="21">
                  <c:v>66.43356643356644</c:v>
                </c:pt>
                <c:pt idx="22">
                  <c:v>53.125</c:v>
                </c:pt>
                <c:pt idx="23">
                  <c:v>70.879120879120876</c:v>
                </c:pt>
                <c:pt idx="24">
                  <c:v>53.293413173652695</c:v>
                </c:pt>
                <c:pt idx="25">
                  <c:v>73.076923076923066</c:v>
                </c:pt>
                <c:pt idx="26">
                  <c:v>58.333333333333336</c:v>
                </c:pt>
                <c:pt idx="27">
                  <c:v>70.833333333333343</c:v>
                </c:pt>
                <c:pt idx="28">
                  <c:v>22.727272727272727</c:v>
                </c:pt>
              </c:numCache>
            </c:numRef>
          </c:val>
        </c:ser>
        <c:ser>
          <c:idx val="2"/>
          <c:order val="2"/>
          <c:tx>
            <c:strRef>
              <c:f>'Chart 3.6. DATA'!$E$2</c:f>
              <c:strCache>
                <c:ptCount val="1"/>
                <c:pt idx="0">
                  <c:v>Within 12 hours</c:v>
                </c:pt>
              </c:strCache>
            </c:strRef>
          </c:tx>
          <c:spPr>
            <a:solidFill>
              <a:srgbClr val="993366"/>
            </a:solidFill>
            <a:ln>
              <a:solidFill>
                <a:schemeClr val="tx1"/>
              </a:solidFill>
            </a:ln>
          </c:spPr>
          <c:dPt>
            <c:idx val="0"/>
            <c:spPr>
              <a:solidFill>
                <a:srgbClr val="FF0000"/>
              </a:solidFill>
              <a:ln>
                <a:solidFill>
                  <a:schemeClr val="tx1"/>
                </a:solidFill>
              </a:ln>
            </c:spPr>
          </c:dPt>
          <c:val>
            <c:numRef>
              <c:f>'Chart 3.6. DATA'!$I$3:$I$31</c:f>
              <c:numCache>
                <c:formatCode>0</c:formatCode>
                <c:ptCount val="29"/>
                <c:pt idx="0">
                  <c:v>12.2862480241414</c:v>
                </c:pt>
                <c:pt idx="1">
                  <c:v>8.8983050847457719</c:v>
                </c:pt>
                <c:pt idx="2">
                  <c:v>4.0816326530612201</c:v>
                </c:pt>
                <c:pt idx="3">
                  <c:v>10.924369747899149</c:v>
                </c:pt>
                <c:pt idx="4">
                  <c:v>4.3478260869565162</c:v>
                </c:pt>
                <c:pt idx="5">
                  <c:v>13.599999999999994</c:v>
                </c:pt>
                <c:pt idx="6">
                  <c:v>8.1081081081081123</c:v>
                </c:pt>
                <c:pt idx="7">
                  <c:v>5.8043117744610129</c:v>
                </c:pt>
                <c:pt idx="8">
                  <c:v>16.525423728813564</c:v>
                </c:pt>
                <c:pt idx="9">
                  <c:v>21.120689655172399</c:v>
                </c:pt>
                <c:pt idx="10">
                  <c:v>5.7522123893805315</c:v>
                </c:pt>
                <c:pt idx="11">
                  <c:v>12.57396449704143</c:v>
                </c:pt>
                <c:pt idx="12">
                  <c:v>3.7037037037037095</c:v>
                </c:pt>
                <c:pt idx="13">
                  <c:v>3.5714285714285694</c:v>
                </c:pt>
                <c:pt idx="14">
                  <c:v>18.088737201365191</c:v>
                </c:pt>
                <c:pt idx="15">
                  <c:v>9.3862815884476589</c:v>
                </c:pt>
                <c:pt idx="16">
                  <c:v>4.6948356807511828</c:v>
                </c:pt>
                <c:pt idx="17">
                  <c:v>18.577981651376163</c:v>
                </c:pt>
                <c:pt idx="18">
                  <c:v>9.3596059113300498</c:v>
                </c:pt>
                <c:pt idx="19">
                  <c:v>16.494845360824755</c:v>
                </c:pt>
                <c:pt idx="20">
                  <c:v>7.7083333333333286</c:v>
                </c:pt>
                <c:pt idx="21">
                  <c:v>18.181818181818173</c:v>
                </c:pt>
                <c:pt idx="22">
                  <c:v>21.875</c:v>
                </c:pt>
                <c:pt idx="23">
                  <c:v>13.736263736263737</c:v>
                </c:pt>
                <c:pt idx="24">
                  <c:v>19.161676646706596</c:v>
                </c:pt>
                <c:pt idx="25">
                  <c:v>0</c:v>
                </c:pt>
                <c:pt idx="26">
                  <c:v>11.111111111111107</c:v>
                </c:pt>
                <c:pt idx="27">
                  <c:v>8.3333333333333144</c:v>
                </c:pt>
                <c:pt idx="28">
                  <c:v>22.727272727272727</c:v>
                </c:pt>
              </c:numCache>
            </c:numRef>
          </c:val>
        </c:ser>
        <c:ser>
          <c:idx val="1"/>
          <c:order val="3"/>
          <c:tx>
            <c:strRef>
              <c:f>'Chart 3.6. DATA'!$M$2</c:f>
              <c:strCache>
                <c:ptCount val="1"/>
                <c:pt idx="0">
                  <c:v>Within 24 hours</c:v>
                </c:pt>
              </c:strCache>
            </c:strRef>
          </c:tx>
          <c:spPr>
            <a:solidFill>
              <a:srgbClr val="FFFFCC"/>
            </a:solidFill>
            <a:ln>
              <a:solidFill>
                <a:prstClr val="black"/>
              </a:solidFill>
            </a:ln>
          </c:spPr>
          <c:dPt>
            <c:idx val="0"/>
            <c:spPr>
              <a:solidFill>
                <a:srgbClr val="99CC00"/>
              </a:solidFill>
              <a:ln>
                <a:solidFill>
                  <a:prstClr val="black"/>
                </a:solidFill>
              </a:ln>
            </c:spPr>
          </c:dPt>
          <c:cat>
            <c:strRef>
              <c:f>'Chart 3.6. DATA'!$A$3:$A$31</c:f>
              <c:strCache>
                <c:ptCount val="29"/>
                <c:pt idx="0">
                  <c:v>Scotland</c:v>
                </c:pt>
                <c:pt idx="1">
                  <c:v>VHK</c:v>
                </c:pt>
                <c:pt idx="2">
                  <c:v>Dr Grays</c:v>
                </c:pt>
                <c:pt idx="3">
                  <c:v>Borders</c:v>
                </c:pt>
                <c:pt idx="4">
                  <c:v>Gilbert Bain</c:v>
                </c:pt>
                <c:pt idx="5">
                  <c:v>Raigmore</c:v>
                </c:pt>
                <c:pt idx="6">
                  <c:v>GCH</c:v>
                </c:pt>
                <c:pt idx="7">
                  <c:v>Crosshouse</c:v>
                </c:pt>
                <c:pt idx="8">
                  <c:v>GRI</c:v>
                </c:pt>
                <c:pt idx="9">
                  <c:v>Monklands</c:v>
                </c:pt>
                <c:pt idx="10">
                  <c:v>Hairmyres</c:v>
                </c:pt>
                <c:pt idx="11">
                  <c:v>RIE</c:v>
                </c:pt>
                <c:pt idx="12">
                  <c:v>IRH</c:v>
                </c:pt>
                <c:pt idx="13">
                  <c:v>L&amp;I</c:v>
                </c:pt>
                <c:pt idx="14">
                  <c:v>Wishaw</c:v>
                </c:pt>
                <c:pt idx="15">
                  <c:v>RAH</c:v>
                </c:pt>
                <c:pt idx="16">
                  <c:v>SJH</c:v>
                </c:pt>
                <c:pt idx="17">
                  <c:v>QEUH</c:v>
                </c:pt>
                <c:pt idx="18">
                  <c:v>FVRH</c:v>
                </c:pt>
                <c:pt idx="19">
                  <c:v>Ninewells</c:v>
                </c:pt>
                <c:pt idx="20">
                  <c:v>ARI</c:v>
                </c:pt>
                <c:pt idx="21">
                  <c:v>PRI</c:v>
                </c:pt>
                <c:pt idx="22">
                  <c:v>Western Isles</c:v>
                </c:pt>
                <c:pt idx="23">
                  <c:v>WGH</c:v>
                </c:pt>
                <c:pt idx="24">
                  <c:v>DGRI</c:v>
                </c:pt>
                <c:pt idx="25">
                  <c:v>Belford</c:v>
                </c:pt>
                <c:pt idx="26">
                  <c:v>Caithness</c:v>
                </c:pt>
                <c:pt idx="27">
                  <c:v>Balfour</c:v>
                </c:pt>
                <c:pt idx="28">
                  <c:v>Ayr</c:v>
                </c:pt>
              </c:strCache>
            </c:strRef>
          </c:cat>
          <c:val>
            <c:numRef>
              <c:f>'Chart 3.6. DATA'!$L$3:$L$31</c:f>
              <c:numCache>
                <c:formatCode>0</c:formatCode>
                <c:ptCount val="29"/>
                <c:pt idx="0">
                  <c:v>5.288116108636288</c:v>
                </c:pt>
                <c:pt idx="1">
                  <c:v>3.1779661016949063</c:v>
                </c:pt>
                <c:pt idx="2">
                  <c:v>6.1224489795918373</c:v>
                </c:pt>
                <c:pt idx="3">
                  <c:v>2.5210084033613498</c:v>
                </c:pt>
                <c:pt idx="4">
                  <c:v>13.043478260869577</c:v>
                </c:pt>
                <c:pt idx="5">
                  <c:v>4.7999999999999972</c:v>
                </c:pt>
                <c:pt idx="6">
                  <c:v>8.1081081081081123</c:v>
                </c:pt>
                <c:pt idx="7">
                  <c:v>2.985074626865682</c:v>
                </c:pt>
                <c:pt idx="8">
                  <c:v>3.3898305084745743</c:v>
                </c:pt>
                <c:pt idx="9">
                  <c:v>8.620689655172427</c:v>
                </c:pt>
                <c:pt idx="10">
                  <c:v>5.3097345132743357</c:v>
                </c:pt>
                <c:pt idx="11">
                  <c:v>4.289940828402365</c:v>
                </c:pt>
                <c:pt idx="12">
                  <c:v>4.9382716049382651</c:v>
                </c:pt>
                <c:pt idx="13">
                  <c:v>0</c:v>
                </c:pt>
                <c:pt idx="14">
                  <c:v>4.778156996587029</c:v>
                </c:pt>
                <c:pt idx="15">
                  <c:v>6.8592057761732974</c:v>
                </c:pt>
                <c:pt idx="16">
                  <c:v>3.7558685446009434</c:v>
                </c:pt>
                <c:pt idx="17">
                  <c:v>5.6192660550458555</c:v>
                </c:pt>
                <c:pt idx="18">
                  <c:v>8.3743842364531957</c:v>
                </c:pt>
                <c:pt idx="19">
                  <c:v>4.8969072164948386</c:v>
                </c:pt>
                <c:pt idx="20">
                  <c:v>5.6250000000000142</c:v>
                </c:pt>
                <c:pt idx="21">
                  <c:v>6.2937062937062933</c:v>
                </c:pt>
                <c:pt idx="22">
                  <c:v>12.5</c:v>
                </c:pt>
                <c:pt idx="23">
                  <c:v>2.7472527472527446</c:v>
                </c:pt>
                <c:pt idx="24">
                  <c:v>13.173652694610766</c:v>
                </c:pt>
                <c:pt idx="25">
                  <c:v>11.538461538461547</c:v>
                </c:pt>
                <c:pt idx="26">
                  <c:v>11.111111111111114</c:v>
                </c:pt>
                <c:pt idx="27">
                  <c:v>0</c:v>
                </c:pt>
                <c:pt idx="28">
                  <c:v>27.27272727272728</c:v>
                </c:pt>
              </c:numCache>
            </c:numRef>
          </c:val>
        </c:ser>
        <c:overlap val="100"/>
        <c:axId val="93067520"/>
        <c:axId val="93077504"/>
      </c:barChart>
      <c:lineChart>
        <c:grouping val="standard"/>
        <c:ser>
          <c:idx val="3"/>
          <c:order val="0"/>
          <c:tx>
            <c:strRef>
              <c:f>'Chart 3.6. DATA'!$N$2</c:f>
              <c:strCache>
                <c:ptCount val="1"/>
                <c:pt idx="0">
                  <c:v>Stroke Standard (2016)</c:v>
                </c:pt>
              </c:strCache>
            </c:strRef>
          </c:tx>
          <c:spPr>
            <a:ln>
              <a:solidFill>
                <a:srgbClr val="0070C0"/>
              </a:solidFill>
            </a:ln>
          </c:spPr>
          <c:marker>
            <c:symbol val="none"/>
          </c:marker>
          <c:cat>
            <c:strRef>
              <c:f>'Chart 3.6. DATA'!$A$3:$A$30</c:f>
              <c:strCache>
                <c:ptCount val="28"/>
                <c:pt idx="0">
                  <c:v>Scotland</c:v>
                </c:pt>
                <c:pt idx="1">
                  <c:v>VHK</c:v>
                </c:pt>
                <c:pt idx="2">
                  <c:v>Dr Grays</c:v>
                </c:pt>
                <c:pt idx="3">
                  <c:v>Borders</c:v>
                </c:pt>
                <c:pt idx="4">
                  <c:v>Gilbert Bain</c:v>
                </c:pt>
                <c:pt idx="5">
                  <c:v>Raigmore</c:v>
                </c:pt>
                <c:pt idx="6">
                  <c:v>GCH</c:v>
                </c:pt>
                <c:pt idx="7">
                  <c:v>Crosshouse</c:v>
                </c:pt>
                <c:pt idx="8">
                  <c:v>GRI</c:v>
                </c:pt>
                <c:pt idx="9">
                  <c:v>Monklands</c:v>
                </c:pt>
                <c:pt idx="10">
                  <c:v>Hairmyres</c:v>
                </c:pt>
                <c:pt idx="11">
                  <c:v>RIE</c:v>
                </c:pt>
                <c:pt idx="12">
                  <c:v>IRH</c:v>
                </c:pt>
                <c:pt idx="13">
                  <c:v>L&amp;I</c:v>
                </c:pt>
                <c:pt idx="14">
                  <c:v>Wishaw</c:v>
                </c:pt>
                <c:pt idx="15">
                  <c:v>RAH</c:v>
                </c:pt>
                <c:pt idx="16">
                  <c:v>SJH</c:v>
                </c:pt>
                <c:pt idx="17">
                  <c:v>QEUH</c:v>
                </c:pt>
                <c:pt idx="18">
                  <c:v>FVRH</c:v>
                </c:pt>
                <c:pt idx="19">
                  <c:v>Ninewells</c:v>
                </c:pt>
                <c:pt idx="20">
                  <c:v>ARI</c:v>
                </c:pt>
                <c:pt idx="21">
                  <c:v>PRI</c:v>
                </c:pt>
                <c:pt idx="22">
                  <c:v>Western Isles</c:v>
                </c:pt>
                <c:pt idx="23">
                  <c:v>WGH</c:v>
                </c:pt>
                <c:pt idx="24">
                  <c:v>DGRI</c:v>
                </c:pt>
                <c:pt idx="25">
                  <c:v>Belford</c:v>
                </c:pt>
                <c:pt idx="26">
                  <c:v>Caithness</c:v>
                </c:pt>
                <c:pt idx="27">
                  <c:v>Balfour</c:v>
                </c:pt>
              </c:strCache>
            </c:strRef>
          </c:cat>
          <c:val>
            <c:numRef>
              <c:f>'Chart 3.6. DATA'!$N$3:$N$31</c:f>
              <c:numCache>
                <c:formatCode>General</c:formatCode>
                <c:ptCount val="29"/>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numCache>
            </c:numRef>
          </c:val>
        </c:ser>
        <c:marker val="1"/>
        <c:axId val="93067520"/>
        <c:axId val="93077504"/>
      </c:lineChart>
      <c:catAx>
        <c:axId val="93067520"/>
        <c:scaling>
          <c:orientation val="minMax"/>
        </c:scaling>
        <c:axPos val="b"/>
        <c:tickLblPos val="nextTo"/>
        <c:txPr>
          <a:bodyPr rot="-5400000" vert="horz"/>
          <a:lstStyle/>
          <a:p>
            <a:pPr>
              <a:defRPr sz="800"/>
            </a:pPr>
            <a:endParaRPr lang="en-US"/>
          </a:p>
        </c:txPr>
        <c:crossAx val="93077504"/>
        <c:crosses val="autoZero"/>
        <c:auto val="1"/>
        <c:lblAlgn val="ctr"/>
        <c:lblOffset val="100"/>
      </c:catAx>
      <c:valAx>
        <c:axId val="93077504"/>
        <c:scaling>
          <c:orientation val="minMax"/>
          <c:max val="100"/>
        </c:scaling>
        <c:axPos val="l"/>
        <c:title>
          <c:tx>
            <c:rich>
              <a:bodyPr rot="0" vert="horz"/>
              <a:lstStyle/>
              <a:p>
                <a:pPr>
                  <a:defRPr b="0"/>
                </a:pPr>
                <a:r>
                  <a:rPr lang="en-GB" b="0"/>
                  <a:t>%</a:t>
                </a:r>
              </a:p>
            </c:rich>
          </c:tx>
        </c:title>
        <c:numFmt formatCode="0" sourceLinked="1"/>
        <c:tickLblPos val="nextTo"/>
        <c:txPr>
          <a:bodyPr/>
          <a:lstStyle/>
          <a:p>
            <a:pPr>
              <a:defRPr sz="800"/>
            </a:pPr>
            <a:endParaRPr lang="en-US"/>
          </a:p>
        </c:txPr>
        <c:crossAx val="93067520"/>
        <c:crosses val="autoZero"/>
        <c:crossBetween val="between"/>
      </c:valAx>
      <c:spPr>
        <a:ln>
          <a:solidFill>
            <a:schemeClr val="tx1"/>
          </a:solidFill>
        </a:ln>
      </c:spPr>
    </c:plotArea>
    <c:legend>
      <c:legendPos val="r"/>
      <c:layout>
        <c:manualLayout>
          <c:xMode val="edge"/>
          <c:yMode val="edge"/>
          <c:x val="0.87692658818985414"/>
          <c:y val="0.32533538570837189"/>
          <c:w val="0.11564123046492122"/>
          <c:h val="0.1377625165275394"/>
        </c:manualLayout>
      </c:layout>
      <c:spPr>
        <a:ln>
          <a:solidFill>
            <a:schemeClr val="tx1"/>
          </a:solidFill>
        </a:ln>
      </c:spPr>
      <c:txPr>
        <a:bodyPr/>
        <a:lstStyle/>
        <a:p>
          <a:pPr>
            <a:defRPr sz="700"/>
          </a:pPr>
          <a:endParaRPr lang="en-US"/>
        </a:p>
      </c:txPr>
    </c:legend>
    <c:plotVisOnly val="1"/>
    <c:dispBlanksAs val="gap"/>
  </c:chart>
  <c:txPr>
    <a:bodyPr/>
    <a:lstStyle/>
    <a:p>
      <a:pPr>
        <a:defRPr sz="10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687669913744263E-2"/>
          <c:y val="8.0232093304875005E-2"/>
          <c:w val="0.81007028782419765"/>
          <c:h val="0.72370482152729065"/>
        </c:manualLayout>
      </c:layout>
      <c:barChart>
        <c:barDir val="col"/>
        <c:grouping val="stacked"/>
        <c:ser>
          <c:idx val="0"/>
          <c:order val="1"/>
          <c:tx>
            <c:strRef>
              <c:f>'Chart 3.7 DATA'!$D$2</c:f>
              <c:strCache>
                <c:ptCount val="1"/>
                <c:pt idx="0">
                  <c:v>Within 4 hours</c:v>
                </c:pt>
              </c:strCache>
            </c:strRef>
          </c:tx>
          <c:spPr>
            <a:solidFill>
              <a:srgbClr val="9999FF"/>
            </a:solidFill>
            <a:ln>
              <a:solidFill>
                <a:schemeClr val="tx1"/>
              </a:solidFill>
            </a:ln>
          </c:spPr>
          <c:dPt>
            <c:idx val="0"/>
            <c:spPr>
              <a:solidFill>
                <a:srgbClr val="008000"/>
              </a:solidFill>
              <a:ln>
                <a:solidFill>
                  <a:schemeClr val="tx1"/>
                </a:solidFill>
              </a:ln>
            </c:spPr>
          </c:dPt>
          <c:val>
            <c:numRef>
              <c:f>'Chart 3.7 DATA'!$D$3:$D$31</c:f>
              <c:numCache>
                <c:formatCode>0</c:formatCode>
                <c:ptCount val="29"/>
                <c:pt idx="0">
                  <c:v>63.113964686998393</c:v>
                </c:pt>
                <c:pt idx="1">
                  <c:v>75.581395348837205</c:v>
                </c:pt>
                <c:pt idx="2">
                  <c:v>61.577608142493631</c:v>
                </c:pt>
                <c:pt idx="3">
                  <c:v>72.483221476510067</c:v>
                </c:pt>
                <c:pt idx="4">
                  <c:v>81.560283687943254</c:v>
                </c:pt>
                <c:pt idx="5">
                  <c:v>81.481481481481481</c:v>
                </c:pt>
                <c:pt idx="6">
                  <c:v>76.843910806174947</c:v>
                </c:pt>
                <c:pt idx="7">
                  <c:v>69.77124183006535</c:v>
                </c:pt>
                <c:pt idx="8">
                  <c:v>79.591836734693871</c:v>
                </c:pt>
                <c:pt idx="9">
                  <c:v>59.487179487179489</c:v>
                </c:pt>
                <c:pt idx="10">
                  <c:v>75.555555555555557</c:v>
                </c:pt>
                <c:pt idx="11">
                  <c:v>74.728850325379611</c:v>
                </c:pt>
                <c:pt idx="12">
                  <c:v>80.952380952380949</c:v>
                </c:pt>
                <c:pt idx="13">
                  <c:v>57.142857142857139</c:v>
                </c:pt>
                <c:pt idx="14">
                  <c:v>65.191740412979343</c:v>
                </c:pt>
                <c:pt idx="15">
                  <c:v>46.274038461538467</c:v>
                </c:pt>
                <c:pt idx="16">
                  <c:v>46.067415730337082</c:v>
                </c:pt>
                <c:pt idx="17">
                  <c:v>62.538226299694188</c:v>
                </c:pt>
                <c:pt idx="18">
                  <c:v>79.411764705882348</c:v>
                </c:pt>
                <c:pt idx="19">
                  <c:v>55.118110236220474</c:v>
                </c:pt>
                <c:pt idx="20">
                  <c:v>64.090909090909093</c:v>
                </c:pt>
                <c:pt idx="21">
                  <c:v>75.757575757575751</c:v>
                </c:pt>
                <c:pt idx="22">
                  <c:v>72.727272727272734</c:v>
                </c:pt>
                <c:pt idx="23">
                  <c:v>67.567567567567565</c:v>
                </c:pt>
                <c:pt idx="24">
                  <c:v>42.857142857142854</c:v>
                </c:pt>
                <c:pt idx="25">
                  <c:v>45.666666666666664</c:v>
                </c:pt>
                <c:pt idx="26">
                  <c:v>72.727272727272734</c:v>
                </c:pt>
                <c:pt idx="27">
                  <c:v>30.859375</c:v>
                </c:pt>
                <c:pt idx="28">
                  <c:v>23.076923076923077</c:v>
                </c:pt>
              </c:numCache>
            </c:numRef>
          </c:val>
        </c:ser>
        <c:ser>
          <c:idx val="1"/>
          <c:order val="2"/>
          <c:tx>
            <c:strRef>
              <c:f>'Chart 3.7 DATA'!$M$2</c:f>
              <c:strCache>
                <c:ptCount val="1"/>
                <c:pt idx="0">
                  <c:v>Within 24 hours</c:v>
                </c:pt>
              </c:strCache>
            </c:strRef>
          </c:tx>
          <c:spPr>
            <a:solidFill>
              <a:srgbClr val="993366"/>
            </a:solidFill>
            <a:ln>
              <a:solidFill>
                <a:prstClr val="black"/>
              </a:solidFill>
            </a:ln>
          </c:spPr>
          <c:dPt>
            <c:idx val="0"/>
            <c:spPr>
              <a:solidFill>
                <a:srgbClr val="99CC00"/>
              </a:solidFill>
              <a:ln>
                <a:solidFill>
                  <a:prstClr val="black"/>
                </a:solidFill>
              </a:ln>
            </c:spPr>
          </c:dPt>
          <c:cat>
            <c:strRef>
              <c:f>'Chart 3.7 DATA'!$A$3:$A$31</c:f>
              <c:strCache>
                <c:ptCount val="29"/>
                <c:pt idx="0">
                  <c:v>Scotland</c:v>
                </c:pt>
                <c:pt idx="1">
                  <c:v>Borders</c:v>
                </c:pt>
                <c:pt idx="2">
                  <c:v>Wishaw</c:v>
                </c:pt>
                <c:pt idx="3">
                  <c:v>Hairmyres</c:v>
                </c:pt>
                <c:pt idx="4">
                  <c:v>Dr Grays</c:v>
                </c:pt>
                <c:pt idx="5">
                  <c:v>Caithness</c:v>
                </c:pt>
                <c:pt idx="6">
                  <c:v>QEUH</c:v>
                </c:pt>
                <c:pt idx="7">
                  <c:v>VHK</c:v>
                </c:pt>
                <c:pt idx="8">
                  <c:v>ARI</c:v>
                </c:pt>
                <c:pt idx="9">
                  <c:v>PRI</c:v>
                </c:pt>
                <c:pt idx="10">
                  <c:v>SJH</c:v>
                </c:pt>
                <c:pt idx="11">
                  <c:v>RIE</c:v>
                </c:pt>
                <c:pt idx="12">
                  <c:v>GCH</c:v>
                </c:pt>
                <c:pt idx="13">
                  <c:v>WGH</c:v>
                </c:pt>
                <c:pt idx="14">
                  <c:v>Raigmore</c:v>
                </c:pt>
                <c:pt idx="15">
                  <c:v>Crosshouse</c:v>
                </c:pt>
                <c:pt idx="16">
                  <c:v>FVRH</c:v>
                </c:pt>
                <c:pt idx="17">
                  <c:v>GRI</c:v>
                </c:pt>
                <c:pt idx="18">
                  <c:v>Belford</c:v>
                </c:pt>
                <c:pt idx="19">
                  <c:v>RAH</c:v>
                </c:pt>
                <c:pt idx="20">
                  <c:v>IRH</c:v>
                </c:pt>
                <c:pt idx="21">
                  <c:v>Balfour</c:v>
                </c:pt>
                <c:pt idx="22">
                  <c:v>Western Isles</c:v>
                </c:pt>
                <c:pt idx="23">
                  <c:v>L&amp;I</c:v>
                </c:pt>
                <c:pt idx="24">
                  <c:v>DGRI</c:v>
                </c:pt>
                <c:pt idx="25">
                  <c:v>Monklands</c:v>
                </c:pt>
                <c:pt idx="26">
                  <c:v>Gilbert Bain</c:v>
                </c:pt>
                <c:pt idx="27">
                  <c:v>Ninewells</c:v>
                </c:pt>
                <c:pt idx="28">
                  <c:v>Ayr</c:v>
                </c:pt>
              </c:strCache>
            </c:strRef>
          </c:cat>
          <c:val>
            <c:numRef>
              <c:f>'Chart 3.7 DATA'!$M$3:$M$31</c:f>
              <c:numCache>
                <c:formatCode>0</c:formatCode>
                <c:ptCount val="29"/>
                <c:pt idx="0">
                  <c:v>29.983948635634029</c:v>
                </c:pt>
                <c:pt idx="1">
                  <c:v>23.83720930232559</c:v>
                </c:pt>
                <c:pt idx="2">
                  <c:v>35.368956743002542</c:v>
                </c:pt>
                <c:pt idx="3">
                  <c:v>24.161073825503365</c:v>
                </c:pt>
                <c:pt idx="4">
                  <c:v>14.893617021276597</c:v>
                </c:pt>
                <c:pt idx="5">
                  <c:v>14.81481481481481</c:v>
                </c:pt>
                <c:pt idx="6">
                  <c:v>19.382504288164682</c:v>
                </c:pt>
                <c:pt idx="7">
                  <c:v>26.30718954248367</c:v>
                </c:pt>
                <c:pt idx="8">
                  <c:v>15.698587127158561</c:v>
                </c:pt>
                <c:pt idx="9">
                  <c:v>35.384615384615373</c:v>
                </c:pt>
                <c:pt idx="10">
                  <c:v>17.777777777777771</c:v>
                </c:pt>
                <c:pt idx="11">
                  <c:v>18.329718004338389</c:v>
                </c:pt>
                <c:pt idx="12">
                  <c:v>11.904761904761912</c:v>
                </c:pt>
                <c:pt idx="13">
                  <c:v>35.714285714285722</c:v>
                </c:pt>
                <c:pt idx="14">
                  <c:v>27.43362831858407</c:v>
                </c:pt>
                <c:pt idx="15">
                  <c:v>46.274038461538467</c:v>
                </c:pt>
                <c:pt idx="16">
                  <c:v>46.441947565543067</c:v>
                </c:pt>
                <c:pt idx="17">
                  <c:v>29.969418960244653</c:v>
                </c:pt>
                <c:pt idx="18">
                  <c:v>11.764705882352942</c:v>
                </c:pt>
                <c:pt idx="19">
                  <c:v>35.958005249343827</c:v>
                </c:pt>
                <c:pt idx="20">
                  <c:v>26.818181818181813</c:v>
                </c:pt>
                <c:pt idx="21">
                  <c:v>15.151515151515156</c:v>
                </c:pt>
                <c:pt idx="22">
                  <c:v>18.181818181818173</c:v>
                </c:pt>
                <c:pt idx="23">
                  <c:v>21.621621621621628</c:v>
                </c:pt>
                <c:pt idx="24">
                  <c:v>45.089285714285715</c:v>
                </c:pt>
                <c:pt idx="25">
                  <c:v>42.000000000000007</c:v>
                </c:pt>
                <c:pt idx="26">
                  <c:v>12.12121212121211</c:v>
                </c:pt>
                <c:pt idx="27">
                  <c:v>52.734375</c:v>
                </c:pt>
                <c:pt idx="28">
                  <c:v>53.846153846153854</c:v>
                </c:pt>
              </c:numCache>
            </c:numRef>
          </c:val>
        </c:ser>
        <c:overlap val="100"/>
        <c:axId val="93375488"/>
        <c:axId val="94253824"/>
      </c:barChart>
      <c:lineChart>
        <c:grouping val="standard"/>
        <c:ser>
          <c:idx val="3"/>
          <c:order val="0"/>
          <c:tx>
            <c:strRef>
              <c:f>'Chart 3.7 DATA'!$N$2</c:f>
              <c:strCache>
                <c:ptCount val="1"/>
                <c:pt idx="0">
                  <c:v>Stroke Standard (2016)</c:v>
                </c:pt>
              </c:strCache>
            </c:strRef>
          </c:tx>
          <c:spPr>
            <a:ln>
              <a:solidFill>
                <a:srgbClr val="0070C0"/>
              </a:solidFill>
            </a:ln>
          </c:spPr>
          <c:marker>
            <c:symbol val="none"/>
          </c:marker>
          <c:cat>
            <c:strRef>
              <c:f>'Chart 3.7 DATA'!$A$3:$A$31</c:f>
              <c:strCache>
                <c:ptCount val="29"/>
                <c:pt idx="0">
                  <c:v>Scotland</c:v>
                </c:pt>
                <c:pt idx="1">
                  <c:v>Borders</c:v>
                </c:pt>
                <c:pt idx="2">
                  <c:v>Wishaw</c:v>
                </c:pt>
                <c:pt idx="3">
                  <c:v>Hairmyres</c:v>
                </c:pt>
                <c:pt idx="4">
                  <c:v>Dr Grays</c:v>
                </c:pt>
                <c:pt idx="5">
                  <c:v>Caithness</c:v>
                </c:pt>
                <c:pt idx="6">
                  <c:v>QEUH</c:v>
                </c:pt>
                <c:pt idx="7">
                  <c:v>VHK</c:v>
                </c:pt>
                <c:pt idx="8">
                  <c:v>ARI</c:v>
                </c:pt>
                <c:pt idx="9">
                  <c:v>PRI</c:v>
                </c:pt>
                <c:pt idx="10">
                  <c:v>SJH</c:v>
                </c:pt>
                <c:pt idx="11">
                  <c:v>RIE</c:v>
                </c:pt>
                <c:pt idx="12">
                  <c:v>GCH</c:v>
                </c:pt>
                <c:pt idx="13">
                  <c:v>WGH</c:v>
                </c:pt>
                <c:pt idx="14">
                  <c:v>Raigmore</c:v>
                </c:pt>
                <c:pt idx="15">
                  <c:v>Crosshouse</c:v>
                </c:pt>
                <c:pt idx="16">
                  <c:v>FVRH</c:v>
                </c:pt>
                <c:pt idx="17">
                  <c:v>GRI</c:v>
                </c:pt>
                <c:pt idx="18">
                  <c:v>Belford</c:v>
                </c:pt>
                <c:pt idx="19">
                  <c:v>RAH</c:v>
                </c:pt>
                <c:pt idx="20">
                  <c:v>IRH</c:v>
                </c:pt>
                <c:pt idx="21">
                  <c:v>Balfour</c:v>
                </c:pt>
                <c:pt idx="22">
                  <c:v>Western Isles</c:v>
                </c:pt>
                <c:pt idx="23">
                  <c:v>L&amp;I</c:v>
                </c:pt>
                <c:pt idx="24">
                  <c:v>DGRI</c:v>
                </c:pt>
                <c:pt idx="25">
                  <c:v>Monklands</c:v>
                </c:pt>
                <c:pt idx="26">
                  <c:v>Gilbert Bain</c:v>
                </c:pt>
                <c:pt idx="27">
                  <c:v>Ninewells</c:v>
                </c:pt>
                <c:pt idx="28">
                  <c:v>Ayr</c:v>
                </c:pt>
              </c:strCache>
            </c:strRef>
          </c:cat>
          <c:val>
            <c:numRef>
              <c:f>'Chart 3.7 DATA'!$N$3:$N$31</c:f>
              <c:numCache>
                <c:formatCode>General</c:formatCode>
                <c:ptCount val="29"/>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val>
        </c:ser>
        <c:marker val="1"/>
        <c:axId val="93375488"/>
        <c:axId val="94253824"/>
      </c:lineChart>
      <c:catAx>
        <c:axId val="93375488"/>
        <c:scaling>
          <c:orientation val="minMax"/>
        </c:scaling>
        <c:axPos val="b"/>
        <c:tickLblPos val="nextTo"/>
        <c:txPr>
          <a:bodyPr rot="-5400000" vert="horz"/>
          <a:lstStyle/>
          <a:p>
            <a:pPr>
              <a:defRPr sz="800"/>
            </a:pPr>
            <a:endParaRPr lang="en-US"/>
          </a:p>
        </c:txPr>
        <c:crossAx val="94253824"/>
        <c:crosses val="autoZero"/>
        <c:auto val="1"/>
        <c:lblAlgn val="ctr"/>
        <c:lblOffset val="100"/>
      </c:catAx>
      <c:valAx>
        <c:axId val="94253824"/>
        <c:scaling>
          <c:orientation val="minMax"/>
          <c:max val="100"/>
        </c:scaling>
        <c:axPos val="l"/>
        <c:title>
          <c:tx>
            <c:rich>
              <a:bodyPr rot="0" vert="horz"/>
              <a:lstStyle/>
              <a:p>
                <a:pPr>
                  <a:defRPr b="0"/>
                </a:pPr>
                <a:r>
                  <a:rPr lang="en-GB" b="0"/>
                  <a:t>%</a:t>
                </a:r>
              </a:p>
            </c:rich>
          </c:tx>
        </c:title>
        <c:numFmt formatCode="0" sourceLinked="1"/>
        <c:tickLblPos val="nextTo"/>
        <c:txPr>
          <a:bodyPr/>
          <a:lstStyle/>
          <a:p>
            <a:pPr>
              <a:defRPr sz="800"/>
            </a:pPr>
            <a:endParaRPr lang="en-US"/>
          </a:p>
        </c:txPr>
        <c:crossAx val="93375488"/>
        <c:crosses val="autoZero"/>
        <c:crossBetween val="between"/>
      </c:valAx>
      <c:spPr>
        <a:ln>
          <a:solidFill>
            <a:schemeClr val="tx1"/>
          </a:solidFill>
        </a:ln>
      </c:spPr>
    </c:plotArea>
    <c:legend>
      <c:legendPos val="r"/>
      <c:layout>
        <c:manualLayout>
          <c:xMode val="edge"/>
          <c:yMode val="edge"/>
          <c:x val="0.88435876953507897"/>
          <c:y val="0.3253353857083745"/>
          <c:w val="0.10077686777447142"/>
          <c:h val="0.21610384228287274"/>
        </c:manualLayout>
      </c:layout>
      <c:spPr>
        <a:ln>
          <a:solidFill>
            <a:schemeClr val="tx1"/>
          </a:solidFill>
        </a:ln>
      </c:spPr>
      <c:txPr>
        <a:bodyPr/>
        <a:lstStyle/>
        <a:p>
          <a:pPr>
            <a:defRPr sz="700"/>
          </a:pPr>
          <a:endParaRPr lang="en-US"/>
        </a:p>
      </c:txPr>
    </c:legend>
    <c:plotVisOnly val="1"/>
    <c:dispBlanksAs val="gap"/>
  </c:chart>
  <c:txPr>
    <a:bodyPr/>
    <a:lstStyle/>
    <a:p>
      <a:pPr>
        <a:defRPr sz="10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6876699137442609E-2"/>
          <c:y val="8.0232093304875005E-2"/>
          <c:w val="0.81007028782419765"/>
          <c:h val="0.72370482152729065"/>
        </c:manualLayout>
      </c:layout>
      <c:barChart>
        <c:barDir val="col"/>
        <c:grouping val="stacked"/>
        <c:ser>
          <c:idx val="3"/>
          <c:order val="0"/>
          <c:tx>
            <c:strRef>
              <c:f>'Chart 3.8 DATA'!$C$2</c:f>
              <c:strCache>
                <c:ptCount val="1"/>
                <c:pt idx="0">
                  <c:v>Same Day</c:v>
                </c:pt>
              </c:strCache>
            </c:strRef>
          </c:tx>
          <c:spPr>
            <a:solidFill>
              <a:srgbClr val="9999FF"/>
            </a:solidFill>
            <a:ln>
              <a:solidFill>
                <a:schemeClr val="tx1"/>
              </a:solidFill>
            </a:ln>
          </c:spPr>
          <c:dPt>
            <c:idx val="0"/>
            <c:spPr>
              <a:solidFill>
                <a:srgbClr val="008000"/>
              </a:solidFill>
              <a:ln>
                <a:solidFill>
                  <a:schemeClr val="tx1"/>
                </a:solidFill>
              </a:ln>
            </c:spPr>
          </c:dPt>
          <c:cat>
            <c:strRef>
              <c:f>'Chart 3.8 DATA'!$A$3:$A$31</c:f>
              <c:strCache>
                <c:ptCount val="29"/>
                <c:pt idx="0">
                  <c:v>Scotland</c:v>
                </c:pt>
                <c:pt idx="1">
                  <c:v>Borders</c:v>
                </c:pt>
                <c:pt idx="2">
                  <c:v>Wishaw</c:v>
                </c:pt>
                <c:pt idx="3">
                  <c:v>Hairmyres</c:v>
                </c:pt>
                <c:pt idx="4">
                  <c:v>L&amp;I</c:v>
                </c:pt>
                <c:pt idx="5">
                  <c:v>Gilbert Bain</c:v>
                </c:pt>
                <c:pt idx="6">
                  <c:v>FVRH</c:v>
                </c:pt>
                <c:pt idx="7">
                  <c:v>VHK</c:v>
                </c:pt>
                <c:pt idx="8">
                  <c:v>SJH</c:v>
                </c:pt>
                <c:pt idx="9">
                  <c:v>GRI</c:v>
                </c:pt>
                <c:pt idx="10">
                  <c:v>QEUH</c:v>
                </c:pt>
                <c:pt idx="11">
                  <c:v>IRH</c:v>
                </c:pt>
                <c:pt idx="12">
                  <c:v>Crosshouse</c:v>
                </c:pt>
                <c:pt idx="13">
                  <c:v>Raigmore</c:v>
                </c:pt>
                <c:pt idx="14">
                  <c:v>ARI</c:v>
                </c:pt>
                <c:pt idx="15">
                  <c:v>Dr Grays</c:v>
                </c:pt>
                <c:pt idx="16">
                  <c:v>PRI</c:v>
                </c:pt>
                <c:pt idx="17">
                  <c:v>WGH</c:v>
                </c:pt>
                <c:pt idx="18">
                  <c:v>Belford</c:v>
                </c:pt>
                <c:pt idx="19">
                  <c:v>RAH</c:v>
                </c:pt>
                <c:pt idx="20">
                  <c:v>Caithness</c:v>
                </c:pt>
                <c:pt idx="21">
                  <c:v>Monklands</c:v>
                </c:pt>
                <c:pt idx="22">
                  <c:v>GCH</c:v>
                </c:pt>
                <c:pt idx="23">
                  <c:v>RIE</c:v>
                </c:pt>
                <c:pt idx="24">
                  <c:v>Ninewells</c:v>
                </c:pt>
                <c:pt idx="25">
                  <c:v>DGRI</c:v>
                </c:pt>
                <c:pt idx="26">
                  <c:v>Western Isles</c:v>
                </c:pt>
                <c:pt idx="27">
                  <c:v>Ayr</c:v>
                </c:pt>
                <c:pt idx="28">
                  <c:v>Balfour</c:v>
                </c:pt>
              </c:strCache>
            </c:strRef>
          </c:cat>
          <c:val>
            <c:numRef>
              <c:f>'Chart 3.8 DATA'!$C$3:$C$31</c:f>
              <c:numCache>
                <c:formatCode>0</c:formatCode>
                <c:ptCount val="29"/>
                <c:pt idx="0">
                  <c:v>54.679016288725649</c:v>
                </c:pt>
                <c:pt idx="1">
                  <c:v>72.072072072072075</c:v>
                </c:pt>
                <c:pt idx="2">
                  <c:v>52.142857142857146</c:v>
                </c:pt>
                <c:pt idx="3">
                  <c:v>59.473684210526315</c:v>
                </c:pt>
                <c:pt idx="4">
                  <c:v>45.454545454545453</c:v>
                </c:pt>
                <c:pt idx="5">
                  <c:v>86.36363636363636</c:v>
                </c:pt>
                <c:pt idx="6">
                  <c:v>44.559585492227974</c:v>
                </c:pt>
                <c:pt idx="7">
                  <c:v>62.470862470862478</c:v>
                </c:pt>
                <c:pt idx="8">
                  <c:v>52.941176470588239</c:v>
                </c:pt>
                <c:pt idx="9">
                  <c:v>60.493827160493829</c:v>
                </c:pt>
                <c:pt idx="10">
                  <c:v>63.713080168776372</c:v>
                </c:pt>
                <c:pt idx="11">
                  <c:v>68.181818181818173</c:v>
                </c:pt>
                <c:pt idx="12">
                  <c:v>33.753943217665615</c:v>
                </c:pt>
                <c:pt idx="13">
                  <c:v>60</c:v>
                </c:pt>
                <c:pt idx="14">
                  <c:v>75.335120643431637</c:v>
                </c:pt>
                <c:pt idx="15">
                  <c:v>69.148936170212778</c:v>
                </c:pt>
                <c:pt idx="16">
                  <c:v>58.407079646017699</c:v>
                </c:pt>
                <c:pt idx="17">
                  <c:v>49.285714285714292</c:v>
                </c:pt>
                <c:pt idx="18">
                  <c:v>55.555555555555557</c:v>
                </c:pt>
                <c:pt idx="19">
                  <c:v>60.624999999999993</c:v>
                </c:pt>
                <c:pt idx="20">
                  <c:v>74.193548387096769</c:v>
                </c:pt>
                <c:pt idx="21">
                  <c:v>40.476190476190474</c:v>
                </c:pt>
                <c:pt idx="22">
                  <c:v>55.172413793103445</c:v>
                </c:pt>
                <c:pt idx="23">
                  <c:v>54.891304347826086</c:v>
                </c:pt>
                <c:pt idx="24">
                  <c:v>26.934984520123841</c:v>
                </c:pt>
                <c:pt idx="25">
                  <c:v>49.655172413793103</c:v>
                </c:pt>
                <c:pt idx="26">
                  <c:v>66.666666666666657</c:v>
                </c:pt>
                <c:pt idx="27">
                  <c:v>38.095238095238095</c:v>
                </c:pt>
                <c:pt idx="28">
                  <c:v>60</c:v>
                </c:pt>
              </c:numCache>
            </c:numRef>
          </c:val>
        </c:ser>
        <c:ser>
          <c:idx val="1"/>
          <c:order val="2"/>
          <c:tx>
            <c:strRef>
              <c:f>'Chart 3.8 DATA'!$I$2</c:f>
              <c:strCache>
                <c:ptCount val="1"/>
                <c:pt idx="0">
                  <c:v>1 Day</c:v>
                </c:pt>
              </c:strCache>
            </c:strRef>
          </c:tx>
          <c:spPr>
            <a:solidFill>
              <a:srgbClr val="993366"/>
            </a:solidFill>
            <a:ln>
              <a:solidFill>
                <a:schemeClr val="tx1"/>
              </a:solidFill>
            </a:ln>
          </c:spPr>
          <c:dPt>
            <c:idx val="0"/>
            <c:spPr>
              <a:solidFill>
                <a:srgbClr val="FF0000"/>
              </a:solidFill>
              <a:ln>
                <a:solidFill>
                  <a:schemeClr val="tx1"/>
                </a:solidFill>
              </a:ln>
            </c:spPr>
          </c:dPt>
          <c:cat>
            <c:strRef>
              <c:f>'Chart 3.8 DATA'!$A$3:$A$31</c:f>
              <c:strCache>
                <c:ptCount val="29"/>
                <c:pt idx="0">
                  <c:v>Scotland</c:v>
                </c:pt>
                <c:pt idx="1">
                  <c:v>Borders</c:v>
                </c:pt>
                <c:pt idx="2">
                  <c:v>Wishaw</c:v>
                </c:pt>
                <c:pt idx="3">
                  <c:v>Hairmyres</c:v>
                </c:pt>
                <c:pt idx="4">
                  <c:v>L&amp;I</c:v>
                </c:pt>
                <c:pt idx="5">
                  <c:v>Gilbert Bain</c:v>
                </c:pt>
                <c:pt idx="6">
                  <c:v>FVRH</c:v>
                </c:pt>
                <c:pt idx="7">
                  <c:v>VHK</c:v>
                </c:pt>
                <c:pt idx="8">
                  <c:v>SJH</c:v>
                </c:pt>
                <c:pt idx="9">
                  <c:v>GRI</c:v>
                </c:pt>
                <c:pt idx="10">
                  <c:v>QEUH</c:v>
                </c:pt>
                <c:pt idx="11">
                  <c:v>IRH</c:v>
                </c:pt>
                <c:pt idx="12">
                  <c:v>Crosshouse</c:v>
                </c:pt>
                <c:pt idx="13">
                  <c:v>Raigmore</c:v>
                </c:pt>
                <c:pt idx="14">
                  <c:v>ARI</c:v>
                </c:pt>
                <c:pt idx="15">
                  <c:v>Dr Grays</c:v>
                </c:pt>
                <c:pt idx="16">
                  <c:v>PRI</c:v>
                </c:pt>
                <c:pt idx="17">
                  <c:v>WGH</c:v>
                </c:pt>
                <c:pt idx="18">
                  <c:v>Belford</c:v>
                </c:pt>
                <c:pt idx="19">
                  <c:v>RAH</c:v>
                </c:pt>
                <c:pt idx="20">
                  <c:v>Caithness</c:v>
                </c:pt>
                <c:pt idx="21">
                  <c:v>Monklands</c:v>
                </c:pt>
                <c:pt idx="22">
                  <c:v>GCH</c:v>
                </c:pt>
                <c:pt idx="23">
                  <c:v>RIE</c:v>
                </c:pt>
                <c:pt idx="24">
                  <c:v>Ninewells</c:v>
                </c:pt>
                <c:pt idx="25">
                  <c:v>DGRI</c:v>
                </c:pt>
                <c:pt idx="26">
                  <c:v>Western Isles</c:v>
                </c:pt>
                <c:pt idx="27">
                  <c:v>Ayr</c:v>
                </c:pt>
                <c:pt idx="28">
                  <c:v>Balfour</c:v>
                </c:pt>
              </c:strCache>
            </c:strRef>
          </c:cat>
          <c:val>
            <c:numRef>
              <c:f>'Chart 3.8 DATA'!$I$3:$I$31</c:f>
              <c:numCache>
                <c:formatCode>0</c:formatCode>
                <c:ptCount val="29"/>
                <c:pt idx="0">
                  <c:v>36.314276588949227</c:v>
                </c:pt>
                <c:pt idx="1">
                  <c:v>27.027027027027017</c:v>
                </c:pt>
                <c:pt idx="2">
                  <c:v>44.285714285714285</c:v>
                </c:pt>
                <c:pt idx="3">
                  <c:v>36.84210526315789</c:v>
                </c:pt>
                <c:pt idx="4">
                  <c:v>50</c:v>
                </c:pt>
                <c:pt idx="5">
                  <c:v>9.0909090909090935</c:v>
                </c:pt>
                <c:pt idx="6">
                  <c:v>50.259067357512968</c:v>
                </c:pt>
                <c:pt idx="7">
                  <c:v>31.70163170163169</c:v>
                </c:pt>
                <c:pt idx="8">
                  <c:v>40.641711229946516</c:v>
                </c:pt>
                <c:pt idx="9">
                  <c:v>32.510288065843618</c:v>
                </c:pt>
                <c:pt idx="10">
                  <c:v>29.113924050632903</c:v>
                </c:pt>
                <c:pt idx="11">
                  <c:v>23.863636363636374</c:v>
                </c:pt>
                <c:pt idx="12">
                  <c:v>57.413249211356465</c:v>
                </c:pt>
                <c:pt idx="13">
                  <c:v>31.162790697674424</c:v>
                </c:pt>
                <c:pt idx="14">
                  <c:v>15.817694369973196</c:v>
                </c:pt>
                <c:pt idx="15">
                  <c:v>21.276595744680847</c:v>
                </c:pt>
                <c:pt idx="16">
                  <c:v>30.973451327433629</c:v>
                </c:pt>
                <c:pt idx="17">
                  <c:v>40</c:v>
                </c:pt>
                <c:pt idx="18">
                  <c:v>33.333333333333329</c:v>
                </c:pt>
                <c:pt idx="19">
                  <c:v>27.500000000000007</c:v>
                </c:pt>
                <c:pt idx="20">
                  <c:v>12.903225806451616</c:v>
                </c:pt>
                <c:pt idx="21">
                  <c:v>46.190476190476197</c:v>
                </c:pt>
                <c:pt idx="22">
                  <c:v>31.034482758620683</c:v>
                </c:pt>
                <c:pt idx="23">
                  <c:v>30.434782608695649</c:v>
                </c:pt>
                <c:pt idx="24">
                  <c:v>57.275541795665625</c:v>
                </c:pt>
                <c:pt idx="25">
                  <c:v>33.793103448275865</c:v>
                </c:pt>
                <c:pt idx="26">
                  <c:v>16.666666666666686</c:v>
                </c:pt>
                <c:pt idx="27">
                  <c:v>42.857142857142854</c:v>
                </c:pt>
                <c:pt idx="28">
                  <c:v>20</c:v>
                </c:pt>
              </c:numCache>
            </c:numRef>
          </c:val>
        </c:ser>
        <c:ser>
          <c:idx val="2"/>
          <c:order val="3"/>
          <c:tx>
            <c:strRef>
              <c:f>'Chart 3.8 DATA'!$J$2</c:f>
              <c:strCache>
                <c:ptCount val="1"/>
                <c:pt idx="0">
                  <c:v>2 Days</c:v>
                </c:pt>
              </c:strCache>
            </c:strRef>
          </c:tx>
          <c:spPr>
            <a:solidFill>
              <a:srgbClr val="FFFFCC"/>
            </a:solidFill>
            <a:ln>
              <a:solidFill>
                <a:schemeClr val="tx1"/>
              </a:solidFill>
            </a:ln>
          </c:spPr>
          <c:dPt>
            <c:idx val="0"/>
            <c:spPr>
              <a:solidFill>
                <a:srgbClr val="99CC00"/>
              </a:solidFill>
              <a:ln>
                <a:solidFill>
                  <a:schemeClr val="tx1"/>
                </a:solidFill>
              </a:ln>
            </c:spPr>
          </c:dPt>
          <c:cat>
            <c:strRef>
              <c:f>'Chart 3.8 DATA'!$A$3:$A$31</c:f>
              <c:strCache>
                <c:ptCount val="29"/>
                <c:pt idx="0">
                  <c:v>Scotland</c:v>
                </c:pt>
                <c:pt idx="1">
                  <c:v>Borders</c:v>
                </c:pt>
                <c:pt idx="2">
                  <c:v>Wishaw</c:v>
                </c:pt>
                <c:pt idx="3">
                  <c:v>Hairmyres</c:v>
                </c:pt>
                <c:pt idx="4">
                  <c:v>L&amp;I</c:v>
                </c:pt>
                <c:pt idx="5">
                  <c:v>Gilbert Bain</c:v>
                </c:pt>
                <c:pt idx="6">
                  <c:v>FVRH</c:v>
                </c:pt>
                <c:pt idx="7">
                  <c:v>VHK</c:v>
                </c:pt>
                <c:pt idx="8">
                  <c:v>SJH</c:v>
                </c:pt>
                <c:pt idx="9">
                  <c:v>GRI</c:v>
                </c:pt>
                <c:pt idx="10">
                  <c:v>QEUH</c:v>
                </c:pt>
                <c:pt idx="11">
                  <c:v>IRH</c:v>
                </c:pt>
                <c:pt idx="12">
                  <c:v>Crosshouse</c:v>
                </c:pt>
                <c:pt idx="13">
                  <c:v>Raigmore</c:v>
                </c:pt>
                <c:pt idx="14">
                  <c:v>ARI</c:v>
                </c:pt>
                <c:pt idx="15">
                  <c:v>Dr Grays</c:v>
                </c:pt>
                <c:pt idx="16">
                  <c:v>PRI</c:v>
                </c:pt>
                <c:pt idx="17">
                  <c:v>WGH</c:v>
                </c:pt>
                <c:pt idx="18">
                  <c:v>Belford</c:v>
                </c:pt>
                <c:pt idx="19">
                  <c:v>RAH</c:v>
                </c:pt>
                <c:pt idx="20">
                  <c:v>Caithness</c:v>
                </c:pt>
                <c:pt idx="21">
                  <c:v>Monklands</c:v>
                </c:pt>
                <c:pt idx="22">
                  <c:v>GCH</c:v>
                </c:pt>
                <c:pt idx="23">
                  <c:v>RIE</c:v>
                </c:pt>
                <c:pt idx="24">
                  <c:v>Ninewells</c:v>
                </c:pt>
                <c:pt idx="25">
                  <c:v>DGRI</c:v>
                </c:pt>
                <c:pt idx="26">
                  <c:v>Western Isles</c:v>
                </c:pt>
                <c:pt idx="27">
                  <c:v>Ayr</c:v>
                </c:pt>
                <c:pt idx="28">
                  <c:v>Balfour</c:v>
                </c:pt>
              </c:strCache>
            </c:strRef>
          </c:cat>
          <c:val>
            <c:numRef>
              <c:f>'Chart 3.8 DATA'!$J$3:$J$31</c:f>
              <c:numCache>
                <c:formatCode>0</c:formatCode>
                <c:ptCount val="29"/>
                <c:pt idx="0">
                  <c:v>4.0242733950814227</c:v>
                </c:pt>
                <c:pt idx="1">
                  <c:v>0.90090090090090769</c:v>
                </c:pt>
                <c:pt idx="2">
                  <c:v>1.7857142857142776</c:v>
                </c:pt>
                <c:pt idx="3">
                  <c:v>1.0526315789473699</c:v>
                </c:pt>
                <c:pt idx="4">
                  <c:v>4.5454545454545467</c:v>
                </c:pt>
                <c:pt idx="5">
                  <c:v>0</c:v>
                </c:pt>
                <c:pt idx="6">
                  <c:v>3.1088082901554372</c:v>
                </c:pt>
                <c:pt idx="7">
                  <c:v>1.8648018648018763</c:v>
                </c:pt>
                <c:pt idx="8">
                  <c:v>2.6737967914438485</c:v>
                </c:pt>
                <c:pt idx="9">
                  <c:v>2.2633744855967137</c:v>
                </c:pt>
                <c:pt idx="10">
                  <c:v>2.9535864978902993</c:v>
                </c:pt>
                <c:pt idx="11">
                  <c:v>4.5454545454545467</c:v>
                </c:pt>
                <c:pt idx="12">
                  <c:v>4.5741324921135771</c:v>
                </c:pt>
                <c:pt idx="13">
                  <c:v>1.3953488372092977</c:v>
                </c:pt>
                <c:pt idx="14">
                  <c:v>2.6809651474530654</c:v>
                </c:pt>
                <c:pt idx="15">
                  <c:v>3.1914893617021249</c:v>
                </c:pt>
                <c:pt idx="16">
                  <c:v>5.3097345132743357</c:v>
                </c:pt>
                <c:pt idx="17">
                  <c:v>3.5714285714285694</c:v>
                </c:pt>
                <c:pt idx="18">
                  <c:v>5.5555555555555571</c:v>
                </c:pt>
                <c:pt idx="19">
                  <c:v>5.625</c:v>
                </c:pt>
                <c:pt idx="20">
                  <c:v>3.2258064516128968</c:v>
                </c:pt>
                <c:pt idx="21">
                  <c:v>10</c:v>
                </c:pt>
                <c:pt idx="22">
                  <c:v>0</c:v>
                </c:pt>
                <c:pt idx="23">
                  <c:v>6.1594202898550776</c:v>
                </c:pt>
                <c:pt idx="24">
                  <c:v>9.5975232198142493</c:v>
                </c:pt>
                <c:pt idx="25">
                  <c:v>6.2068965517241423</c:v>
                </c:pt>
                <c:pt idx="26">
                  <c:v>12.5</c:v>
                </c:pt>
                <c:pt idx="27">
                  <c:v>9.5238095238095326</c:v>
                </c:pt>
                <c:pt idx="28">
                  <c:v>10</c:v>
                </c:pt>
              </c:numCache>
            </c:numRef>
          </c:val>
        </c:ser>
        <c:overlap val="100"/>
        <c:axId val="94955392"/>
        <c:axId val="94956928"/>
      </c:barChart>
      <c:lineChart>
        <c:grouping val="standard"/>
        <c:ser>
          <c:idx val="0"/>
          <c:order val="1"/>
          <c:tx>
            <c:strRef>
              <c:f>'Chart 3.8 DATA'!$L$2</c:f>
              <c:strCache>
                <c:ptCount val="1"/>
                <c:pt idx="0">
                  <c:v>Stroke Standard (2013)</c:v>
                </c:pt>
              </c:strCache>
            </c:strRef>
          </c:tx>
          <c:marker>
            <c:symbol val="none"/>
          </c:marker>
          <c:val>
            <c:numRef>
              <c:f>'Chart 3.8 DATA'!$L$3:$L$31</c:f>
              <c:numCache>
                <c:formatCode>General</c:formatCode>
                <c:ptCount val="29"/>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val>
        </c:ser>
        <c:marker val="1"/>
        <c:axId val="94955392"/>
        <c:axId val="94956928"/>
      </c:lineChart>
      <c:catAx>
        <c:axId val="94955392"/>
        <c:scaling>
          <c:orientation val="minMax"/>
        </c:scaling>
        <c:axPos val="b"/>
        <c:tickLblPos val="nextTo"/>
        <c:txPr>
          <a:bodyPr rot="-5400000" vert="horz"/>
          <a:lstStyle/>
          <a:p>
            <a:pPr>
              <a:defRPr sz="800"/>
            </a:pPr>
            <a:endParaRPr lang="en-US"/>
          </a:p>
        </c:txPr>
        <c:crossAx val="94956928"/>
        <c:crosses val="autoZero"/>
        <c:auto val="1"/>
        <c:lblAlgn val="ctr"/>
        <c:lblOffset val="100"/>
      </c:catAx>
      <c:valAx>
        <c:axId val="94956928"/>
        <c:scaling>
          <c:orientation val="minMax"/>
          <c:max val="100"/>
        </c:scaling>
        <c:axPos val="l"/>
        <c:title>
          <c:tx>
            <c:rich>
              <a:bodyPr rot="0" vert="horz"/>
              <a:lstStyle/>
              <a:p>
                <a:pPr>
                  <a:defRPr b="0"/>
                </a:pPr>
                <a:r>
                  <a:rPr lang="en-GB" b="0"/>
                  <a:t>%</a:t>
                </a:r>
              </a:p>
            </c:rich>
          </c:tx>
        </c:title>
        <c:numFmt formatCode="0" sourceLinked="1"/>
        <c:tickLblPos val="nextTo"/>
        <c:txPr>
          <a:bodyPr/>
          <a:lstStyle/>
          <a:p>
            <a:pPr>
              <a:defRPr sz="800"/>
            </a:pPr>
            <a:endParaRPr lang="en-US"/>
          </a:p>
        </c:txPr>
        <c:crossAx val="94955392"/>
        <c:crosses val="autoZero"/>
        <c:crossBetween val="between"/>
      </c:valAx>
      <c:spPr>
        <a:ln>
          <a:solidFill>
            <a:schemeClr val="tx1"/>
          </a:solidFill>
        </a:ln>
      </c:spPr>
    </c:plotArea>
    <c:legend>
      <c:legendPos val="r"/>
      <c:layout>
        <c:manualLayout>
          <c:xMode val="edge"/>
          <c:yMode val="edge"/>
          <c:x val="0.88287233326603409"/>
          <c:y val="0.32533538570837439"/>
          <c:w val="0.10820904911969616"/>
          <c:h val="0.30568231602628632"/>
        </c:manualLayout>
      </c:layout>
      <c:spPr>
        <a:ln>
          <a:solidFill>
            <a:schemeClr val="tx1"/>
          </a:solidFill>
        </a:ln>
      </c:spPr>
      <c:txPr>
        <a:bodyPr/>
        <a:lstStyle/>
        <a:p>
          <a:pPr>
            <a:defRPr sz="700"/>
          </a:pPr>
          <a:endParaRPr lang="en-US"/>
        </a:p>
      </c:txPr>
    </c:legend>
    <c:plotVisOnly val="1"/>
    <c:dispBlanksAs val="gap"/>
  </c:chart>
  <c:txPr>
    <a:bodyPr/>
    <a:lstStyle/>
    <a:p>
      <a:pPr>
        <a:defRPr sz="10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7966187727520134E-2"/>
          <c:y val="6.2753036437250123E-2"/>
          <c:w val="0.78983138002223097"/>
          <c:h val="0.7611336032389121"/>
        </c:manualLayout>
      </c:layout>
      <c:barChart>
        <c:barDir val="col"/>
        <c:grouping val="percentStacked"/>
        <c:ser>
          <c:idx val="0"/>
          <c:order val="0"/>
          <c:tx>
            <c:strRef>
              <c:f>'Chart 3.9 DATA'!$C$2</c:f>
              <c:strCache>
                <c:ptCount val="1"/>
                <c:pt idx="0">
                  <c:v>Initial Only</c:v>
                </c:pt>
              </c:strCache>
            </c:strRef>
          </c:tx>
          <c:spPr>
            <a:solidFill>
              <a:srgbClr val="9999FF"/>
            </a:solidFill>
            <a:ln w="12700">
              <a:solidFill>
                <a:srgbClr val="000000"/>
              </a:solidFill>
              <a:prstDash val="solid"/>
            </a:ln>
          </c:spPr>
          <c:dPt>
            <c:idx val="0"/>
            <c:spPr>
              <a:solidFill>
                <a:srgbClr val="008000"/>
              </a:solidFill>
              <a:ln w="12700">
                <a:solidFill>
                  <a:srgbClr val="000000"/>
                </a:solidFill>
                <a:prstDash val="solid"/>
              </a:ln>
            </c:spPr>
          </c:dPt>
          <c:cat>
            <c:strRef>
              <c:f>'Chart 3.9 DATA'!$A$3:$A$32</c:f>
              <c:strCache>
                <c:ptCount val="30"/>
                <c:pt idx="0">
                  <c:v>Scotland</c:v>
                </c:pt>
                <c:pt idx="1">
                  <c:v>Ayr</c:v>
                </c:pt>
                <c:pt idx="2">
                  <c:v>Crosshouse</c:v>
                </c:pt>
                <c:pt idx="3">
                  <c:v>Borders</c:v>
                </c:pt>
                <c:pt idx="4">
                  <c:v>DGRI</c:v>
                </c:pt>
                <c:pt idx="5">
                  <c:v>GCH</c:v>
                </c:pt>
                <c:pt idx="6">
                  <c:v>VHK</c:v>
                </c:pt>
                <c:pt idx="7">
                  <c:v>FVRH</c:v>
                </c:pt>
                <c:pt idx="8">
                  <c:v>ARI</c:v>
                </c:pt>
                <c:pt idx="9">
                  <c:v>Dr Grays</c:v>
                </c:pt>
                <c:pt idx="10">
                  <c:v>GRI</c:v>
                </c:pt>
                <c:pt idx="11">
                  <c:v>IRH</c:v>
                </c:pt>
                <c:pt idx="12">
                  <c:v>QEUH</c:v>
                </c:pt>
                <c:pt idx="13">
                  <c:v>RAH</c:v>
                </c:pt>
                <c:pt idx="14">
                  <c:v>Belford</c:v>
                </c:pt>
                <c:pt idx="15">
                  <c:v>Caithness</c:v>
                </c:pt>
                <c:pt idx="16">
                  <c:v>L&amp;I</c:v>
                </c:pt>
                <c:pt idx="17">
                  <c:v>Raigmore</c:v>
                </c:pt>
                <c:pt idx="18">
                  <c:v>Hairmyres</c:v>
                </c:pt>
                <c:pt idx="19">
                  <c:v>Monklands</c:v>
                </c:pt>
                <c:pt idx="20">
                  <c:v>Wishaw</c:v>
                </c:pt>
                <c:pt idx="21">
                  <c:v>RIE</c:v>
                </c:pt>
                <c:pt idx="22">
                  <c:v>SJH</c:v>
                </c:pt>
                <c:pt idx="23">
                  <c:v>WGH</c:v>
                </c:pt>
                <c:pt idx="24">
                  <c:v>Balfour</c:v>
                </c:pt>
                <c:pt idx="25">
                  <c:v>Gilbert Bain</c:v>
                </c:pt>
                <c:pt idx="26">
                  <c:v>Ninewells</c:v>
                </c:pt>
                <c:pt idx="27">
                  <c:v>PRI</c:v>
                </c:pt>
                <c:pt idx="28">
                  <c:v>Uist &amp; Barra</c:v>
                </c:pt>
                <c:pt idx="29">
                  <c:v>Western Isles</c:v>
                </c:pt>
              </c:strCache>
            </c:strRef>
          </c:cat>
          <c:val>
            <c:numRef>
              <c:f>'Chart 3.9 DATA'!$C$3:$C$32</c:f>
              <c:numCache>
                <c:formatCode>0</c:formatCode>
                <c:ptCount val="30"/>
                <c:pt idx="0">
                  <c:v>19.767639077340572</c:v>
                </c:pt>
                <c:pt idx="1">
                  <c:v>6.4516129032258061</c:v>
                </c:pt>
                <c:pt idx="2">
                  <c:v>34.123222748815166</c:v>
                </c:pt>
                <c:pt idx="3">
                  <c:v>17.535545023696685</c:v>
                </c:pt>
                <c:pt idx="4">
                  <c:v>9.67741935483871</c:v>
                </c:pt>
                <c:pt idx="5">
                  <c:v>6.666666666666667</c:v>
                </c:pt>
                <c:pt idx="6">
                  <c:v>11.461318051575931</c:v>
                </c:pt>
                <c:pt idx="7">
                  <c:v>11.967213114754099</c:v>
                </c:pt>
                <c:pt idx="8">
                  <c:v>8.7016574585635365</c:v>
                </c:pt>
                <c:pt idx="9">
                  <c:v>2.0270270270270272</c:v>
                </c:pt>
                <c:pt idx="10">
                  <c:v>30.145530145530149</c:v>
                </c:pt>
                <c:pt idx="11">
                  <c:v>18.75</c:v>
                </c:pt>
                <c:pt idx="12">
                  <c:v>30.194231901118307</c:v>
                </c:pt>
                <c:pt idx="13">
                  <c:v>29.57486136783734</c:v>
                </c:pt>
                <c:pt idx="14">
                  <c:v>2.8571428571428572</c:v>
                </c:pt>
                <c:pt idx="15">
                  <c:v>19.402985074626866</c:v>
                </c:pt>
                <c:pt idx="16">
                  <c:v>15.217391304347828</c:v>
                </c:pt>
                <c:pt idx="17">
                  <c:v>15</c:v>
                </c:pt>
                <c:pt idx="18">
                  <c:v>10.44776119402985</c:v>
                </c:pt>
                <c:pt idx="19">
                  <c:v>2.2222222222222223</c:v>
                </c:pt>
                <c:pt idx="20">
                  <c:v>7.9069767441860463</c:v>
                </c:pt>
                <c:pt idx="21">
                  <c:v>22.259696458684655</c:v>
                </c:pt>
                <c:pt idx="22">
                  <c:v>3.873239436619718</c:v>
                </c:pt>
                <c:pt idx="23">
                  <c:v>17.973856209150327</c:v>
                </c:pt>
                <c:pt idx="24">
                  <c:v>26.666666666666668</c:v>
                </c:pt>
                <c:pt idx="25">
                  <c:v>2.9411764705882351</c:v>
                </c:pt>
                <c:pt idx="26">
                  <c:v>13.344594594594595</c:v>
                </c:pt>
                <c:pt idx="27">
                  <c:v>9.3023255813953494</c:v>
                </c:pt>
                <c:pt idx="28">
                  <c:v>0</c:v>
                </c:pt>
                <c:pt idx="29">
                  <c:v>2.2222222222222223</c:v>
                </c:pt>
              </c:numCache>
            </c:numRef>
          </c:val>
        </c:ser>
        <c:ser>
          <c:idx val="1"/>
          <c:order val="1"/>
          <c:tx>
            <c:strRef>
              <c:f>'Chart 3.9 DATA'!$E$2</c:f>
              <c:strCache>
                <c:ptCount val="1"/>
                <c:pt idx="0">
                  <c:v>Initial AND Final</c:v>
                </c:pt>
              </c:strCache>
            </c:strRef>
          </c:tx>
          <c:spPr>
            <a:solidFill>
              <a:srgbClr val="993366"/>
            </a:solidFill>
            <a:ln>
              <a:solidFill>
                <a:schemeClr val="tx1"/>
              </a:solidFill>
            </a:ln>
          </c:spPr>
          <c:dPt>
            <c:idx val="0"/>
            <c:spPr>
              <a:solidFill>
                <a:srgbClr val="FF0000"/>
              </a:solidFill>
              <a:ln>
                <a:solidFill>
                  <a:schemeClr val="tx1"/>
                </a:solidFill>
              </a:ln>
            </c:spPr>
          </c:dPt>
          <c:cat>
            <c:strRef>
              <c:f>'Chart 3.9 DATA'!$A$3:$A$32</c:f>
              <c:strCache>
                <c:ptCount val="30"/>
                <c:pt idx="0">
                  <c:v>Scotland</c:v>
                </c:pt>
                <c:pt idx="1">
                  <c:v>Ayr</c:v>
                </c:pt>
                <c:pt idx="2">
                  <c:v>Crosshouse</c:v>
                </c:pt>
                <c:pt idx="3">
                  <c:v>Borders</c:v>
                </c:pt>
                <c:pt idx="4">
                  <c:v>DGRI</c:v>
                </c:pt>
                <c:pt idx="5">
                  <c:v>GCH</c:v>
                </c:pt>
                <c:pt idx="6">
                  <c:v>VHK</c:v>
                </c:pt>
                <c:pt idx="7">
                  <c:v>FVRH</c:v>
                </c:pt>
                <c:pt idx="8">
                  <c:v>ARI</c:v>
                </c:pt>
                <c:pt idx="9">
                  <c:v>Dr Grays</c:v>
                </c:pt>
                <c:pt idx="10">
                  <c:v>GRI</c:v>
                </c:pt>
                <c:pt idx="11">
                  <c:v>IRH</c:v>
                </c:pt>
                <c:pt idx="12">
                  <c:v>QEUH</c:v>
                </c:pt>
                <c:pt idx="13">
                  <c:v>RAH</c:v>
                </c:pt>
                <c:pt idx="14">
                  <c:v>Belford</c:v>
                </c:pt>
                <c:pt idx="15">
                  <c:v>Caithness</c:v>
                </c:pt>
                <c:pt idx="16">
                  <c:v>L&amp;I</c:v>
                </c:pt>
                <c:pt idx="17">
                  <c:v>Raigmore</c:v>
                </c:pt>
                <c:pt idx="18">
                  <c:v>Hairmyres</c:v>
                </c:pt>
                <c:pt idx="19">
                  <c:v>Monklands</c:v>
                </c:pt>
                <c:pt idx="20">
                  <c:v>Wishaw</c:v>
                </c:pt>
                <c:pt idx="21">
                  <c:v>RIE</c:v>
                </c:pt>
                <c:pt idx="22">
                  <c:v>SJH</c:v>
                </c:pt>
                <c:pt idx="23">
                  <c:v>WGH</c:v>
                </c:pt>
                <c:pt idx="24">
                  <c:v>Balfour</c:v>
                </c:pt>
                <c:pt idx="25">
                  <c:v>Gilbert Bain</c:v>
                </c:pt>
                <c:pt idx="26">
                  <c:v>Ninewells</c:v>
                </c:pt>
                <c:pt idx="27">
                  <c:v>PRI</c:v>
                </c:pt>
                <c:pt idx="28">
                  <c:v>Uist &amp; Barra</c:v>
                </c:pt>
                <c:pt idx="29">
                  <c:v>Western Isles</c:v>
                </c:pt>
              </c:strCache>
            </c:strRef>
          </c:cat>
          <c:val>
            <c:numRef>
              <c:f>'Chart 3.9 DATA'!$E$3:$E$32</c:f>
              <c:numCache>
                <c:formatCode>0</c:formatCode>
                <c:ptCount val="30"/>
                <c:pt idx="0">
                  <c:v>67.698439620081402</c:v>
                </c:pt>
                <c:pt idx="1">
                  <c:v>54.838709677419352</c:v>
                </c:pt>
                <c:pt idx="2">
                  <c:v>55.134281200631904</c:v>
                </c:pt>
                <c:pt idx="3">
                  <c:v>73.93364928909952</c:v>
                </c:pt>
                <c:pt idx="4">
                  <c:v>66.129032258064512</c:v>
                </c:pt>
                <c:pt idx="5">
                  <c:v>82.222222222222214</c:v>
                </c:pt>
                <c:pt idx="6">
                  <c:v>79.226361031518621</c:v>
                </c:pt>
                <c:pt idx="7">
                  <c:v>70.983606557377058</c:v>
                </c:pt>
                <c:pt idx="8">
                  <c:v>79.55801104972376</c:v>
                </c:pt>
                <c:pt idx="9">
                  <c:v>92.567567567567565</c:v>
                </c:pt>
                <c:pt idx="10">
                  <c:v>54.781704781704775</c:v>
                </c:pt>
                <c:pt idx="11">
                  <c:v>66.911764705882348</c:v>
                </c:pt>
                <c:pt idx="12">
                  <c:v>60.270747498528543</c:v>
                </c:pt>
                <c:pt idx="13">
                  <c:v>57.855822550831789</c:v>
                </c:pt>
                <c:pt idx="14">
                  <c:v>97.142857142857139</c:v>
                </c:pt>
                <c:pt idx="15">
                  <c:v>80.597014925373131</c:v>
                </c:pt>
                <c:pt idx="16">
                  <c:v>67.391304347826093</c:v>
                </c:pt>
                <c:pt idx="17">
                  <c:v>83.75</c:v>
                </c:pt>
                <c:pt idx="18">
                  <c:v>74.925373134328353</c:v>
                </c:pt>
                <c:pt idx="19">
                  <c:v>79.365079365079367</c:v>
                </c:pt>
                <c:pt idx="20">
                  <c:v>82.093023255813961</c:v>
                </c:pt>
                <c:pt idx="21">
                  <c:v>63.743676222596967</c:v>
                </c:pt>
                <c:pt idx="22">
                  <c:v>83.098591549295776</c:v>
                </c:pt>
                <c:pt idx="23">
                  <c:v>63.725490196078425</c:v>
                </c:pt>
                <c:pt idx="24">
                  <c:v>64.444444444444443</c:v>
                </c:pt>
                <c:pt idx="25">
                  <c:v>82.35294117647058</c:v>
                </c:pt>
                <c:pt idx="26">
                  <c:v>70.101351351351354</c:v>
                </c:pt>
                <c:pt idx="27">
                  <c:v>73.95348837209302</c:v>
                </c:pt>
                <c:pt idx="28">
                  <c:v>100</c:v>
                </c:pt>
                <c:pt idx="29">
                  <c:v>84.444444444444443</c:v>
                </c:pt>
              </c:numCache>
            </c:numRef>
          </c:val>
        </c:ser>
        <c:ser>
          <c:idx val="2"/>
          <c:order val="2"/>
          <c:tx>
            <c:strRef>
              <c:f>'Chart 3.9 DATA'!$G$2</c:f>
              <c:strCache>
                <c:ptCount val="1"/>
                <c:pt idx="0">
                  <c:v>Final Only</c:v>
                </c:pt>
              </c:strCache>
            </c:strRef>
          </c:tx>
          <c:spPr>
            <a:solidFill>
              <a:srgbClr val="FFE29B"/>
            </a:solidFill>
            <a:ln>
              <a:solidFill>
                <a:schemeClr val="tx1"/>
              </a:solidFill>
            </a:ln>
          </c:spPr>
          <c:dPt>
            <c:idx val="0"/>
            <c:spPr>
              <a:solidFill>
                <a:srgbClr val="99CC00"/>
              </a:solidFill>
              <a:ln>
                <a:solidFill>
                  <a:schemeClr val="tx1"/>
                </a:solidFill>
              </a:ln>
            </c:spPr>
          </c:dPt>
          <c:cat>
            <c:strRef>
              <c:f>'Chart 3.9 DATA'!$A$3:$A$32</c:f>
              <c:strCache>
                <c:ptCount val="30"/>
                <c:pt idx="0">
                  <c:v>Scotland</c:v>
                </c:pt>
                <c:pt idx="1">
                  <c:v>Ayr</c:v>
                </c:pt>
                <c:pt idx="2">
                  <c:v>Crosshouse</c:v>
                </c:pt>
                <c:pt idx="3">
                  <c:v>Borders</c:v>
                </c:pt>
                <c:pt idx="4">
                  <c:v>DGRI</c:v>
                </c:pt>
                <c:pt idx="5">
                  <c:v>GCH</c:v>
                </c:pt>
                <c:pt idx="6">
                  <c:v>VHK</c:v>
                </c:pt>
                <c:pt idx="7">
                  <c:v>FVRH</c:v>
                </c:pt>
                <c:pt idx="8">
                  <c:v>ARI</c:v>
                </c:pt>
                <c:pt idx="9">
                  <c:v>Dr Grays</c:v>
                </c:pt>
                <c:pt idx="10">
                  <c:v>GRI</c:v>
                </c:pt>
                <c:pt idx="11">
                  <c:v>IRH</c:v>
                </c:pt>
                <c:pt idx="12">
                  <c:v>QEUH</c:v>
                </c:pt>
                <c:pt idx="13">
                  <c:v>RAH</c:v>
                </c:pt>
                <c:pt idx="14">
                  <c:v>Belford</c:v>
                </c:pt>
                <c:pt idx="15">
                  <c:v>Caithness</c:v>
                </c:pt>
                <c:pt idx="16">
                  <c:v>L&amp;I</c:v>
                </c:pt>
                <c:pt idx="17">
                  <c:v>Raigmore</c:v>
                </c:pt>
                <c:pt idx="18">
                  <c:v>Hairmyres</c:v>
                </c:pt>
                <c:pt idx="19">
                  <c:v>Monklands</c:v>
                </c:pt>
                <c:pt idx="20">
                  <c:v>Wishaw</c:v>
                </c:pt>
                <c:pt idx="21">
                  <c:v>RIE</c:v>
                </c:pt>
                <c:pt idx="22">
                  <c:v>SJH</c:v>
                </c:pt>
                <c:pt idx="23">
                  <c:v>WGH</c:v>
                </c:pt>
                <c:pt idx="24">
                  <c:v>Balfour</c:v>
                </c:pt>
                <c:pt idx="25">
                  <c:v>Gilbert Bain</c:v>
                </c:pt>
                <c:pt idx="26">
                  <c:v>Ninewells</c:v>
                </c:pt>
                <c:pt idx="27">
                  <c:v>PRI</c:v>
                </c:pt>
                <c:pt idx="28">
                  <c:v>Uist &amp; Barra</c:v>
                </c:pt>
                <c:pt idx="29">
                  <c:v>Western Isles</c:v>
                </c:pt>
              </c:strCache>
            </c:strRef>
          </c:cat>
          <c:val>
            <c:numRef>
              <c:f>'Chart 3.9 DATA'!$G$3:$G$32</c:f>
              <c:numCache>
                <c:formatCode>0</c:formatCode>
                <c:ptCount val="30"/>
                <c:pt idx="0">
                  <c:v>12.533921302578019</c:v>
                </c:pt>
                <c:pt idx="1">
                  <c:v>38.70967741935484</c:v>
                </c:pt>
                <c:pt idx="2">
                  <c:v>10.742496050552923</c:v>
                </c:pt>
                <c:pt idx="3">
                  <c:v>8.5308056872037916</c:v>
                </c:pt>
                <c:pt idx="4">
                  <c:v>24.193548387096776</c:v>
                </c:pt>
                <c:pt idx="5">
                  <c:v>11.111111111111111</c:v>
                </c:pt>
                <c:pt idx="6">
                  <c:v>9.3123209169054437</c:v>
                </c:pt>
                <c:pt idx="7">
                  <c:v>17.04918032786885</c:v>
                </c:pt>
                <c:pt idx="8">
                  <c:v>11.740331491712707</c:v>
                </c:pt>
                <c:pt idx="9">
                  <c:v>5.4054054054054053</c:v>
                </c:pt>
                <c:pt idx="10">
                  <c:v>15.072765072765074</c:v>
                </c:pt>
                <c:pt idx="11">
                  <c:v>14.338235294117647</c:v>
                </c:pt>
                <c:pt idx="12">
                  <c:v>9.5350206003531479</c:v>
                </c:pt>
                <c:pt idx="13">
                  <c:v>12.56931608133087</c:v>
                </c:pt>
                <c:pt idx="14">
                  <c:v>0</c:v>
                </c:pt>
                <c:pt idx="15">
                  <c:v>0</c:v>
                </c:pt>
                <c:pt idx="16">
                  <c:v>17.391304347826086</c:v>
                </c:pt>
                <c:pt idx="17">
                  <c:v>1.25</c:v>
                </c:pt>
                <c:pt idx="18">
                  <c:v>14.626865671641792</c:v>
                </c:pt>
                <c:pt idx="19">
                  <c:v>18.412698412698415</c:v>
                </c:pt>
                <c:pt idx="20">
                  <c:v>10</c:v>
                </c:pt>
                <c:pt idx="21">
                  <c:v>13.99662731871838</c:v>
                </c:pt>
                <c:pt idx="22">
                  <c:v>13.028169014084506</c:v>
                </c:pt>
                <c:pt idx="23">
                  <c:v>18.300653594771241</c:v>
                </c:pt>
                <c:pt idx="24">
                  <c:v>8.8888888888888893</c:v>
                </c:pt>
                <c:pt idx="25">
                  <c:v>14.705882352941178</c:v>
                </c:pt>
                <c:pt idx="26">
                  <c:v>16.554054054054053</c:v>
                </c:pt>
                <c:pt idx="27">
                  <c:v>16.744186046511629</c:v>
                </c:pt>
                <c:pt idx="28">
                  <c:v>0</c:v>
                </c:pt>
                <c:pt idx="29">
                  <c:v>13.333333333333334</c:v>
                </c:pt>
              </c:numCache>
            </c:numRef>
          </c:val>
        </c:ser>
        <c:overlap val="100"/>
        <c:axId val="94178688"/>
        <c:axId val="94180480"/>
      </c:barChart>
      <c:catAx>
        <c:axId val="9417868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4180480"/>
        <c:crosses val="autoZero"/>
        <c:auto val="1"/>
        <c:lblAlgn val="ctr"/>
        <c:lblOffset val="100"/>
        <c:tickLblSkip val="1"/>
        <c:tickMarkSkip val="1"/>
      </c:catAx>
      <c:valAx>
        <c:axId val="94180480"/>
        <c:scaling>
          <c:orientation val="minMax"/>
          <c:max val="1"/>
        </c:scaling>
        <c:axPos val="l"/>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178688"/>
        <c:crosses val="autoZero"/>
        <c:crossBetween val="between"/>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Footer>&amp;L&amp;8Scottish Stroke Care Audit 2011 National Report
Stroke Services in Scottish Hospitals, Data relating to 2010&amp;R&amp;8© NHS National Services Scotland/Crown Copyright</c:oddFooter>
    </c:headerFooter>
    <c:pageMargins b="1" l="0.75000000000001465" r="0.7500000000000146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3357352793463212E-2"/>
          <c:y val="0.16607349081364828"/>
          <c:w val="0.89997160060972992"/>
          <c:h val="0.60598893888263949"/>
        </c:manualLayout>
      </c:layout>
      <c:lineChart>
        <c:grouping val="standard"/>
        <c:ser>
          <c:idx val="0"/>
          <c:order val="0"/>
          <c:tx>
            <c:v>Percentage offered IPC</c:v>
          </c:tx>
          <c:spPr>
            <a:ln w="31750">
              <a:solidFill>
                <a:srgbClr val="333399"/>
              </a:solidFill>
            </a:ln>
          </c:spPr>
          <c:marker>
            <c:symbol val="none"/>
          </c:marker>
          <c:dLbls>
            <c:dLbl>
              <c:idx val="0"/>
              <c:layout>
                <c:manualLayout>
                  <c:x val="-2.1322967926512285E-2"/>
                  <c:y val="4.6648408688991769E-2"/>
                </c:manualLayout>
              </c:layout>
              <c:tx>
                <c:rich>
                  <a:bodyPr/>
                  <a:lstStyle/>
                  <a:p>
                    <a:pPr>
                      <a:defRPr sz="1000">
                        <a:latin typeface="Arial" pitchFamily="34" charset="0"/>
                        <a:cs typeface="Arial" pitchFamily="34" charset="0"/>
                      </a:defRPr>
                    </a:pPr>
                    <a:r>
                      <a:rPr lang="en-US" sz="1000">
                        <a:latin typeface="Arial" pitchFamily="34" charset="0"/>
                        <a:cs typeface="Arial" pitchFamily="34" charset="0"/>
                      </a:rPr>
                      <a:t>1</a:t>
                    </a:r>
                    <a:r>
                      <a:rPr lang="en-US"/>
                      <a:t>8%</a:t>
                    </a:r>
                  </a:p>
                </c:rich>
              </c:tx>
              <c:spPr>
                <a:ln>
                  <a:solidFill>
                    <a:schemeClr val="tx1">
                      <a:lumMod val="50000"/>
                      <a:lumOff val="50000"/>
                    </a:schemeClr>
                  </a:solidFill>
                </a:ln>
              </c:spPr>
              <c:dLblPos val="r"/>
              <c:showVal val="1"/>
            </c:dLbl>
            <c:dLbl>
              <c:idx val="46"/>
              <c:layout>
                <c:manualLayout>
                  <c:x val="-1.22749530832677E-2"/>
                  <c:y val="-6.1084091849773398E-2"/>
                </c:manualLayout>
              </c:layout>
              <c:tx>
                <c:rich>
                  <a:bodyPr/>
                  <a:lstStyle/>
                  <a:p>
                    <a:pPr>
                      <a:defRPr sz="1000">
                        <a:latin typeface="Arial" pitchFamily="34" charset="0"/>
                        <a:cs typeface="Arial" pitchFamily="34" charset="0"/>
                      </a:defRPr>
                    </a:pPr>
                    <a:r>
                      <a:rPr lang="en-US" sz="1000">
                        <a:latin typeface="Arial" pitchFamily="34" charset="0"/>
                        <a:cs typeface="Arial" pitchFamily="34" charset="0"/>
                      </a:rPr>
                      <a:t>5</a:t>
                    </a:r>
                    <a:r>
                      <a:rPr lang="en-US"/>
                      <a:t>4%</a:t>
                    </a:r>
                  </a:p>
                </c:rich>
              </c:tx>
              <c:spPr>
                <a:ln>
                  <a:solidFill>
                    <a:sysClr val="windowText" lastClr="000000">
                      <a:lumMod val="50000"/>
                      <a:lumOff val="50000"/>
                    </a:sysClr>
                  </a:solidFill>
                </a:ln>
              </c:spPr>
              <c:showVal val="1"/>
            </c:dLbl>
            <c:delete val="1"/>
          </c:dLbls>
          <c:cat>
            <c:numRef>
              <c:f>'Chart 3.10 DATA'!$A$2:$A$48</c:f>
              <c:numCache>
                <c:formatCode>mmm\-yy</c:formatCode>
                <c:ptCount val="47"/>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numCache>
            </c:numRef>
          </c:cat>
          <c:val>
            <c:numRef>
              <c:f>'Chart 3.10 DATA'!$D$2:$D$48</c:f>
              <c:numCache>
                <c:formatCode>0.0</c:formatCode>
                <c:ptCount val="47"/>
                <c:pt idx="0">
                  <c:v>17.910447761194028</c:v>
                </c:pt>
                <c:pt idx="1">
                  <c:v>23.5</c:v>
                </c:pt>
                <c:pt idx="2">
                  <c:v>16.460905349794238</c:v>
                </c:pt>
                <c:pt idx="3">
                  <c:v>19.047619047619047</c:v>
                </c:pt>
                <c:pt idx="4">
                  <c:v>22.746781115879827</c:v>
                </c:pt>
                <c:pt idx="5">
                  <c:v>22.821576763485478</c:v>
                </c:pt>
                <c:pt idx="6">
                  <c:v>21.266968325791854</c:v>
                </c:pt>
                <c:pt idx="7">
                  <c:v>28.979591836734691</c:v>
                </c:pt>
                <c:pt idx="8">
                  <c:v>26.970954356846473</c:v>
                </c:pt>
                <c:pt idx="9">
                  <c:v>24.229074889867842</c:v>
                </c:pt>
                <c:pt idx="10">
                  <c:v>26.568265682656829</c:v>
                </c:pt>
                <c:pt idx="11">
                  <c:v>23.928571428571431</c:v>
                </c:pt>
                <c:pt idx="12">
                  <c:v>24.014336917562723</c:v>
                </c:pt>
                <c:pt idx="13">
                  <c:v>22.916666666666664</c:v>
                </c:pt>
                <c:pt idx="14">
                  <c:v>31.456953642384107</c:v>
                </c:pt>
                <c:pt idx="15">
                  <c:v>35.60371517027864</c:v>
                </c:pt>
                <c:pt idx="16">
                  <c:v>32.176656151419557</c:v>
                </c:pt>
                <c:pt idx="17">
                  <c:v>34.796238244514107</c:v>
                </c:pt>
                <c:pt idx="18">
                  <c:v>34.593023255813954</c:v>
                </c:pt>
                <c:pt idx="19">
                  <c:v>31.596091205211724</c:v>
                </c:pt>
                <c:pt idx="20">
                  <c:v>31.626506024096386</c:v>
                </c:pt>
                <c:pt idx="21">
                  <c:v>28.042328042328041</c:v>
                </c:pt>
                <c:pt idx="22">
                  <c:v>30.147058823529409</c:v>
                </c:pt>
                <c:pt idx="23">
                  <c:v>30.670103092783506</c:v>
                </c:pt>
                <c:pt idx="24">
                  <c:v>30.833333333333336</c:v>
                </c:pt>
                <c:pt idx="25">
                  <c:v>32.463768115942024</c:v>
                </c:pt>
                <c:pt idx="26">
                  <c:v>41.09195402298851</c:v>
                </c:pt>
                <c:pt idx="27">
                  <c:v>40.804597701149426</c:v>
                </c:pt>
                <c:pt idx="28">
                  <c:v>42.492917847025495</c:v>
                </c:pt>
                <c:pt idx="29">
                  <c:v>43.768115942028984</c:v>
                </c:pt>
                <c:pt idx="30">
                  <c:v>41.791044776119399</c:v>
                </c:pt>
                <c:pt idx="31">
                  <c:v>51.566951566951566</c:v>
                </c:pt>
                <c:pt idx="32">
                  <c:v>53.932584269662918</c:v>
                </c:pt>
                <c:pt idx="33">
                  <c:v>50.828729281767963</c:v>
                </c:pt>
                <c:pt idx="34">
                  <c:v>51.697127937336816</c:v>
                </c:pt>
                <c:pt idx="35">
                  <c:v>50</c:v>
                </c:pt>
                <c:pt idx="36">
                  <c:v>49.702380952380956</c:v>
                </c:pt>
                <c:pt idx="37">
                  <c:v>51.084337349397593</c:v>
                </c:pt>
                <c:pt idx="38">
                  <c:v>51.771117166212534</c:v>
                </c:pt>
                <c:pt idx="39">
                  <c:v>53.333333333333336</c:v>
                </c:pt>
                <c:pt idx="40">
                  <c:v>50</c:v>
                </c:pt>
                <c:pt idx="41">
                  <c:v>51.145038167938928</c:v>
                </c:pt>
                <c:pt idx="42">
                  <c:v>56.410256410256409</c:v>
                </c:pt>
                <c:pt idx="43">
                  <c:v>58.092485549132945</c:v>
                </c:pt>
                <c:pt idx="44">
                  <c:v>56.473829201101935</c:v>
                </c:pt>
                <c:pt idx="45">
                  <c:v>53.94736842105263</c:v>
                </c:pt>
                <c:pt idx="46">
                  <c:v>53.562005277044854</c:v>
                </c:pt>
              </c:numCache>
            </c:numRef>
          </c:val>
        </c:ser>
        <c:ser>
          <c:idx val="1"/>
          <c:order val="1"/>
          <c:tx>
            <c:strRef>
              <c:f>'Chart 3.10 DATA'!$E$1</c:f>
              <c:strCache>
                <c:ptCount val="1"/>
                <c:pt idx="0">
                  <c:v>Mean percentage offered IPC in 2014</c:v>
                </c:pt>
              </c:strCache>
            </c:strRef>
          </c:tx>
          <c:spPr>
            <a:ln>
              <a:solidFill>
                <a:srgbClr val="008000"/>
              </a:solidFill>
              <a:prstDash val="sysDash"/>
            </a:ln>
          </c:spPr>
          <c:marker>
            <c:symbol val="none"/>
          </c:marker>
          <c:dLbls>
            <c:dLbl>
              <c:idx val="2"/>
              <c:tx>
                <c:rich>
                  <a:bodyPr/>
                  <a:lstStyle/>
                  <a:p>
                    <a:r>
                      <a:rPr lang="en-US" sz="1000">
                        <a:latin typeface="Arial" pitchFamily="34" charset="0"/>
                        <a:cs typeface="Arial" pitchFamily="34" charset="0"/>
                      </a:rPr>
                      <a:t>M</a:t>
                    </a:r>
                    <a:r>
                      <a:rPr lang="en-US"/>
                      <a:t>ean 2014</a:t>
                    </a:r>
                    <a:br>
                      <a:rPr lang="en-US"/>
                    </a:br>
                    <a:r>
                      <a:rPr lang="en-US"/>
                      <a:t>(23%)</a:t>
                    </a:r>
                  </a:p>
                </c:rich>
              </c:tx>
              <c:dLblPos val="t"/>
              <c:showVal val="1"/>
            </c:dLbl>
            <c:delete val="1"/>
          </c:dLbls>
          <c:cat>
            <c:numRef>
              <c:f>'Chart 3.10 DATA'!$A$2:$A$48</c:f>
              <c:numCache>
                <c:formatCode>mmm\-yy</c:formatCode>
                <c:ptCount val="47"/>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numCache>
            </c:numRef>
          </c:cat>
          <c:val>
            <c:numRef>
              <c:f>'Chart 3.10 DATA'!$E$2:$E$12</c:f>
              <c:numCache>
                <c:formatCode>0.0</c:formatCode>
                <c:ptCount val="11"/>
                <c:pt idx="0">
                  <c:v>22.772925920897304</c:v>
                </c:pt>
                <c:pt idx="1">
                  <c:v>22.772925920897304</c:v>
                </c:pt>
                <c:pt idx="2">
                  <c:v>22.772925920897304</c:v>
                </c:pt>
                <c:pt idx="3">
                  <c:v>22.772925920897304</c:v>
                </c:pt>
                <c:pt idx="4">
                  <c:v>22.772925920897304</c:v>
                </c:pt>
                <c:pt idx="5">
                  <c:v>22.772925920897304</c:v>
                </c:pt>
                <c:pt idx="6">
                  <c:v>22.772925920897304</c:v>
                </c:pt>
                <c:pt idx="7">
                  <c:v>22.772925920897304</c:v>
                </c:pt>
                <c:pt idx="8">
                  <c:v>22.772925920897304</c:v>
                </c:pt>
                <c:pt idx="9">
                  <c:v>22.772925920897304</c:v>
                </c:pt>
                <c:pt idx="10">
                  <c:v>22.772925920897304</c:v>
                </c:pt>
              </c:numCache>
            </c:numRef>
          </c:val>
        </c:ser>
        <c:ser>
          <c:idx val="2"/>
          <c:order val="2"/>
          <c:tx>
            <c:strRef>
              <c:f>'Chart 3.10 DATA'!$F$1</c:f>
              <c:strCache>
                <c:ptCount val="1"/>
                <c:pt idx="0">
                  <c:v>Mean percentage offered IPC in 2015</c:v>
                </c:pt>
              </c:strCache>
            </c:strRef>
          </c:tx>
          <c:spPr>
            <a:ln>
              <a:solidFill>
                <a:srgbClr val="99CC00"/>
              </a:solidFill>
              <a:prstDash val="lgDash"/>
            </a:ln>
          </c:spPr>
          <c:marker>
            <c:symbol val="none"/>
          </c:marker>
          <c:dLbls>
            <c:dLbl>
              <c:idx val="11"/>
              <c:tx>
                <c:rich>
                  <a:bodyPr/>
                  <a:lstStyle/>
                  <a:p>
                    <a:r>
                      <a:rPr lang="en-US" sz="1000">
                        <a:latin typeface="Arial" pitchFamily="34" charset="0"/>
                        <a:cs typeface="Arial" pitchFamily="34" charset="0"/>
                      </a:rPr>
                      <a:t>M</a:t>
                    </a:r>
                    <a:r>
                      <a:rPr lang="en-US"/>
                      <a:t>ean 2015</a:t>
                    </a:r>
                    <a:br>
                      <a:rPr lang="en-US"/>
                    </a:br>
                    <a:r>
                      <a:rPr lang="en-US"/>
                      <a:t>(30%)</a:t>
                    </a:r>
                  </a:p>
                </c:rich>
              </c:tx>
              <c:dLblPos val="t"/>
              <c:showVal val="1"/>
            </c:dLbl>
            <c:delete val="1"/>
          </c:dLbls>
          <c:cat>
            <c:numRef>
              <c:f>'Chart 3.10 DATA'!$A$2:$A$48</c:f>
              <c:numCache>
                <c:formatCode>mmm\-yy</c:formatCode>
                <c:ptCount val="47"/>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numCache>
            </c:numRef>
          </c:cat>
          <c:val>
            <c:numRef>
              <c:f>'Chart 3.10 DATA'!$F$2:$F$24</c:f>
              <c:numCache>
                <c:formatCode>0.0</c:formatCode>
                <c:ptCount val="23"/>
                <c:pt idx="11">
                  <c:v>30.074845464364728</c:v>
                </c:pt>
                <c:pt idx="12">
                  <c:v>30.074845464364728</c:v>
                </c:pt>
                <c:pt idx="13">
                  <c:v>30.074845464364728</c:v>
                </c:pt>
                <c:pt idx="14">
                  <c:v>30.074845464364728</c:v>
                </c:pt>
                <c:pt idx="15">
                  <c:v>30.074845464364728</c:v>
                </c:pt>
                <c:pt idx="16">
                  <c:v>30.074845464364728</c:v>
                </c:pt>
                <c:pt idx="17">
                  <c:v>30.074845464364728</c:v>
                </c:pt>
                <c:pt idx="18">
                  <c:v>30.074845464364728</c:v>
                </c:pt>
                <c:pt idx="19">
                  <c:v>30.074845464364728</c:v>
                </c:pt>
                <c:pt idx="20">
                  <c:v>30.074845464364728</c:v>
                </c:pt>
                <c:pt idx="21">
                  <c:v>30.074845464364728</c:v>
                </c:pt>
                <c:pt idx="22">
                  <c:v>30.074845464364728</c:v>
                </c:pt>
              </c:numCache>
            </c:numRef>
          </c:val>
        </c:ser>
        <c:ser>
          <c:idx val="3"/>
          <c:order val="3"/>
          <c:tx>
            <c:strRef>
              <c:f>'Chart 3.10 DATA'!$G$1</c:f>
              <c:strCache>
                <c:ptCount val="1"/>
                <c:pt idx="0">
                  <c:v>Mean percentage offered IPC in 2016</c:v>
                </c:pt>
              </c:strCache>
            </c:strRef>
          </c:tx>
          <c:spPr>
            <a:ln w="34925">
              <a:solidFill>
                <a:srgbClr val="9999FF"/>
              </a:solidFill>
              <a:prstDash val="sysDot"/>
            </a:ln>
          </c:spPr>
          <c:marker>
            <c:symbol val="none"/>
          </c:marker>
          <c:dLbls>
            <c:dLbl>
              <c:idx val="23"/>
              <c:tx>
                <c:rich>
                  <a:bodyPr/>
                  <a:lstStyle/>
                  <a:p>
                    <a:pPr>
                      <a:defRPr sz="1000">
                        <a:latin typeface="Arial" pitchFamily="34" charset="0"/>
                        <a:cs typeface="Arial" pitchFamily="34" charset="0"/>
                      </a:defRPr>
                    </a:pPr>
                    <a:r>
                      <a:rPr lang="en-US" sz="1000">
                        <a:latin typeface="Arial" pitchFamily="34" charset="0"/>
                        <a:cs typeface="Arial" pitchFamily="34" charset="0"/>
                      </a:rPr>
                      <a:t>M</a:t>
                    </a:r>
                    <a:r>
                      <a:rPr lang="en-US"/>
                      <a:t>ean 2016</a:t>
                    </a:r>
                    <a:br>
                      <a:rPr lang="en-US"/>
                    </a:br>
                    <a:r>
                      <a:rPr lang="en-US"/>
                      <a:t>(43%)</a:t>
                    </a:r>
                  </a:p>
                </c:rich>
              </c:tx>
              <c:numFmt formatCode="#,##0" sourceLinked="0"/>
              <c:spPr/>
              <c:dLblPos val="t"/>
              <c:showVal val="1"/>
            </c:dLbl>
            <c:delete val="1"/>
          </c:dLbls>
          <c:cat>
            <c:numRef>
              <c:f>'Chart 3.10 DATA'!$A$2:$A$48</c:f>
              <c:numCache>
                <c:formatCode>mmm\-yy</c:formatCode>
                <c:ptCount val="47"/>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numCache>
            </c:numRef>
          </c:cat>
          <c:val>
            <c:numRef>
              <c:f>'Chart 3.10 DATA'!$G$2:$G$36</c:f>
              <c:numCache>
                <c:formatCode>0.0</c:formatCode>
                <c:ptCount val="35"/>
                <c:pt idx="23">
                  <c:v>42.661768990590822</c:v>
                </c:pt>
                <c:pt idx="24">
                  <c:v>42.661768990590822</c:v>
                </c:pt>
                <c:pt idx="25">
                  <c:v>42.661768990590822</c:v>
                </c:pt>
                <c:pt idx="26">
                  <c:v>42.661768990590822</c:v>
                </c:pt>
                <c:pt idx="27">
                  <c:v>42.661768990590822</c:v>
                </c:pt>
                <c:pt idx="28">
                  <c:v>42.661768990590822</c:v>
                </c:pt>
                <c:pt idx="29">
                  <c:v>42.661768990590822</c:v>
                </c:pt>
                <c:pt idx="30">
                  <c:v>42.661768990590822</c:v>
                </c:pt>
                <c:pt idx="31">
                  <c:v>42.661768990590822</c:v>
                </c:pt>
                <c:pt idx="32">
                  <c:v>42.661768990590822</c:v>
                </c:pt>
                <c:pt idx="33">
                  <c:v>42.661768990590822</c:v>
                </c:pt>
                <c:pt idx="34">
                  <c:v>42.661768990590822</c:v>
                </c:pt>
              </c:numCache>
            </c:numRef>
          </c:val>
        </c:ser>
        <c:ser>
          <c:idx val="4"/>
          <c:order val="4"/>
          <c:tx>
            <c:strRef>
              <c:f>'Chart 3.10 DATA'!$H$1</c:f>
              <c:strCache>
                <c:ptCount val="1"/>
                <c:pt idx="0">
                  <c:v>Mean percentage offered IPC in 2017</c:v>
                </c:pt>
              </c:strCache>
            </c:strRef>
          </c:tx>
          <c:spPr>
            <a:ln>
              <a:prstDash val="lgDashDot"/>
            </a:ln>
          </c:spPr>
          <c:marker>
            <c:symbol val="none"/>
          </c:marker>
          <c:dLbls>
            <c:dLbl>
              <c:idx val="35"/>
              <c:layout>
                <c:manualLayout>
                  <c:x val="-1.2277469654106945E-2"/>
                  <c:y val="-4.3956052408074445E-2"/>
                </c:manualLayout>
              </c:layout>
              <c:tx>
                <c:rich>
                  <a:bodyPr/>
                  <a:lstStyle/>
                  <a:p>
                    <a:r>
                      <a:rPr lang="en-US" sz="1000">
                        <a:latin typeface="Arial" pitchFamily="34" charset="0"/>
                        <a:cs typeface="Arial" pitchFamily="34" charset="0"/>
                      </a:rPr>
                      <a:t>M</a:t>
                    </a:r>
                    <a:r>
                      <a:rPr lang="en-US"/>
                      <a:t>ean 2017</a:t>
                    </a:r>
                    <a:br>
                      <a:rPr lang="en-US"/>
                    </a:br>
                    <a:r>
                      <a:rPr lang="en-US"/>
                      <a:t>(53%)</a:t>
                    </a:r>
                  </a:p>
                </c:rich>
              </c:tx>
              <c:showVal val="1"/>
            </c:dLbl>
            <c:delete val="1"/>
          </c:dLbls>
          <c:cat>
            <c:numRef>
              <c:f>'Chart 3.10 DATA'!$A$2:$A$48</c:f>
              <c:numCache>
                <c:formatCode>mmm\-yy</c:formatCode>
                <c:ptCount val="47"/>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numCache>
            </c:numRef>
          </c:cat>
          <c:val>
            <c:numRef>
              <c:f>'Chart 3.10 DATA'!$H$2:$H$48</c:f>
              <c:numCache>
                <c:formatCode>0.0</c:formatCode>
                <c:ptCount val="47"/>
                <c:pt idx="35">
                  <c:v>52.960179318987677</c:v>
                </c:pt>
                <c:pt idx="36">
                  <c:v>52.960179318987677</c:v>
                </c:pt>
                <c:pt idx="37">
                  <c:v>52.960179318987677</c:v>
                </c:pt>
                <c:pt idx="38">
                  <c:v>52.960179318987677</c:v>
                </c:pt>
                <c:pt idx="39">
                  <c:v>52.960179318987677</c:v>
                </c:pt>
                <c:pt idx="40">
                  <c:v>52.960179318987677</c:v>
                </c:pt>
                <c:pt idx="41">
                  <c:v>52.960179318987677</c:v>
                </c:pt>
                <c:pt idx="42">
                  <c:v>52.960179318987677</c:v>
                </c:pt>
                <c:pt idx="43">
                  <c:v>52.960179318987677</c:v>
                </c:pt>
                <c:pt idx="44">
                  <c:v>52.960179318987677</c:v>
                </c:pt>
                <c:pt idx="45">
                  <c:v>52.960179318987677</c:v>
                </c:pt>
                <c:pt idx="46">
                  <c:v>52.960179318987677</c:v>
                </c:pt>
              </c:numCache>
            </c:numRef>
          </c:val>
        </c:ser>
        <c:marker val="1"/>
        <c:axId val="95496832"/>
        <c:axId val="95519488"/>
      </c:lineChart>
      <c:dateAx>
        <c:axId val="95496832"/>
        <c:scaling>
          <c:orientation val="minMax"/>
          <c:max val="43100"/>
          <c:min val="41640"/>
        </c:scaling>
        <c:axPos val="b"/>
        <c:title>
          <c:tx>
            <c:rich>
              <a:bodyPr/>
              <a:lstStyle/>
              <a:p>
                <a:pPr>
                  <a:defRPr b="0"/>
                </a:pPr>
                <a:r>
                  <a:rPr lang="en-GB" b="0"/>
                  <a:t>Month of admission</a:t>
                </a:r>
              </a:p>
            </c:rich>
          </c:tx>
          <c:layout>
            <c:manualLayout>
              <c:xMode val="edge"/>
              <c:yMode val="edge"/>
              <c:x val="0.45826011253080112"/>
              <c:y val="0.86991598444137463"/>
            </c:manualLayout>
          </c:layout>
        </c:title>
        <c:numFmt formatCode="mmm\-yy" sourceLinked="1"/>
        <c:tickLblPos val="nextTo"/>
        <c:txPr>
          <a:bodyPr rot="-5400000" vert="horz"/>
          <a:lstStyle/>
          <a:p>
            <a:pPr>
              <a:defRPr sz="800">
                <a:latin typeface="Arial" pitchFamily="34" charset="0"/>
                <a:cs typeface="Arial" pitchFamily="34" charset="0"/>
              </a:defRPr>
            </a:pPr>
            <a:endParaRPr lang="en-US"/>
          </a:p>
        </c:txPr>
        <c:crossAx val="95519488"/>
        <c:crosses val="autoZero"/>
        <c:auto val="1"/>
        <c:lblOffset val="100"/>
        <c:majorUnit val="1"/>
        <c:majorTimeUnit val="months"/>
      </c:dateAx>
      <c:valAx>
        <c:axId val="95519488"/>
        <c:scaling>
          <c:orientation val="minMax"/>
          <c:max val="100"/>
        </c:scaling>
        <c:axPos val="l"/>
        <c:title>
          <c:tx>
            <c:rich>
              <a:bodyPr rot="0" vert="wordArtVert"/>
              <a:lstStyle/>
              <a:p>
                <a:pPr>
                  <a:defRPr sz="1000">
                    <a:latin typeface="Arial" pitchFamily="34" charset="0"/>
                    <a:cs typeface="Arial" pitchFamily="34" charset="0"/>
                  </a:defRPr>
                </a:pPr>
                <a:r>
                  <a:rPr lang="en-GB" sz="1000">
                    <a:latin typeface="Arial" pitchFamily="34" charset="0"/>
                    <a:cs typeface="Arial" pitchFamily="34" charset="0"/>
                  </a:rPr>
                  <a:t>%</a:t>
                </a:r>
              </a:p>
            </c:rich>
          </c:tx>
        </c:title>
        <c:numFmt formatCode="#,##0" sourceLinked="0"/>
        <c:tickLblPos val="nextTo"/>
        <c:txPr>
          <a:bodyPr/>
          <a:lstStyle/>
          <a:p>
            <a:pPr>
              <a:defRPr sz="800">
                <a:latin typeface="Arial" pitchFamily="34" charset="0"/>
                <a:cs typeface="Arial" pitchFamily="34" charset="0"/>
              </a:defRPr>
            </a:pPr>
            <a:endParaRPr lang="en-US"/>
          </a:p>
        </c:txPr>
        <c:crossAx val="95496832"/>
        <c:crosses val="autoZero"/>
        <c:crossBetween val="midCat"/>
      </c:valAx>
    </c:plotArea>
    <c:legend>
      <c:legendPos val="b"/>
      <c:legendEntry>
        <c:idx val="1"/>
        <c:txPr>
          <a:bodyPr/>
          <a:lstStyle/>
          <a:p>
            <a:pPr>
              <a:defRPr sz="800" i="1">
                <a:latin typeface="Arial" pitchFamily="34" charset="0"/>
                <a:cs typeface="Arial" pitchFamily="34" charset="0"/>
              </a:defRPr>
            </a:pPr>
            <a:endParaRPr lang="en-US"/>
          </a:p>
        </c:txPr>
      </c:legendEntry>
      <c:legendEntry>
        <c:idx val="2"/>
        <c:txPr>
          <a:bodyPr/>
          <a:lstStyle/>
          <a:p>
            <a:pPr>
              <a:defRPr sz="800" i="1">
                <a:latin typeface="Arial" pitchFamily="34" charset="0"/>
                <a:cs typeface="Arial" pitchFamily="34" charset="0"/>
              </a:defRPr>
            </a:pPr>
            <a:endParaRPr lang="en-US"/>
          </a:p>
        </c:txPr>
      </c:legendEntry>
      <c:legendEntry>
        <c:idx val="3"/>
        <c:txPr>
          <a:bodyPr/>
          <a:lstStyle/>
          <a:p>
            <a:pPr>
              <a:defRPr sz="800" i="1">
                <a:latin typeface="Arial" pitchFamily="34" charset="0"/>
                <a:cs typeface="Arial" pitchFamily="34" charset="0"/>
              </a:defRPr>
            </a:pPr>
            <a:endParaRPr lang="en-US"/>
          </a:p>
        </c:txPr>
      </c:legendEntry>
      <c:layout>
        <c:manualLayout>
          <c:xMode val="edge"/>
          <c:yMode val="edge"/>
          <c:x val="0.68196529613691825"/>
          <c:y val="9.0093947889965234E-2"/>
          <c:w val="0.29225201758946007"/>
          <c:h val="0.22757313558365505"/>
        </c:manualLayout>
      </c:layout>
      <c:spPr>
        <a:ln>
          <a:noFill/>
        </a:ln>
      </c:spPr>
      <c:txPr>
        <a:bodyPr/>
        <a:lstStyle/>
        <a:p>
          <a:pPr>
            <a:defRPr sz="800" i="1">
              <a:latin typeface="Arial" pitchFamily="34" charset="0"/>
              <a:cs typeface="Arial" pitchFamily="34" charset="0"/>
            </a:defRPr>
          </a:pPr>
          <a:endParaRPr lang="en-US"/>
        </a:p>
      </c:txPr>
    </c:legend>
    <c:plotVisOnly val="1"/>
  </c:chart>
  <c:spPr>
    <a:ln>
      <a:solidFill>
        <a:schemeClr val="tx1"/>
      </a:solidFill>
    </a:ln>
  </c:spPr>
  <c:printSettings>
    <c:headerFooter/>
    <c:pageMargins b="0.75000000000000921" l="0.70000000000000062" r="0.70000000000000062" t="0.7500000000000092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114300</xdr:colOff>
      <xdr:row>17</xdr:row>
      <xdr:rowOff>190500</xdr:rowOff>
    </xdr:from>
    <xdr:to>
      <xdr:col>14</xdr:col>
      <xdr:colOff>714375</xdr:colOff>
      <xdr:row>19</xdr:row>
      <xdr:rowOff>171450</xdr:rowOff>
    </xdr:to>
    <xdr:sp macro="" textlink="">
      <xdr:nvSpPr>
        <xdr:cNvPr id="47" name="Oval 46"/>
        <xdr:cNvSpPr/>
      </xdr:nvSpPr>
      <xdr:spPr>
        <a:xfrm>
          <a:off x="10515600" y="492442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7</xdr:col>
      <xdr:colOff>95250</xdr:colOff>
      <xdr:row>13</xdr:row>
      <xdr:rowOff>152400</xdr:rowOff>
    </xdr:from>
    <xdr:to>
      <xdr:col>7</xdr:col>
      <xdr:colOff>695325</xdr:colOff>
      <xdr:row>15</xdr:row>
      <xdr:rowOff>133350</xdr:rowOff>
    </xdr:to>
    <xdr:sp macro="" textlink="">
      <xdr:nvSpPr>
        <xdr:cNvPr id="55" name="Oval 54"/>
        <xdr:cNvSpPr/>
      </xdr:nvSpPr>
      <xdr:spPr>
        <a:xfrm>
          <a:off x="5029200" y="362902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11</xdr:col>
      <xdr:colOff>104775</xdr:colOff>
      <xdr:row>16</xdr:row>
      <xdr:rowOff>171450</xdr:rowOff>
    </xdr:from>
    <xdr:to>
      <xdr:col>11</xdr:col>
      <xdr:colOff>704850</xdr:colOff>
      <xdr:row>18</xdr:row>
      <xdr:rowOff>152400</xdr:rowOff>
    </xdr:to>
    <xdr:sp macro="" textlink="">
      <xdr:nvSpPr>
        <xdr:cNvPr id="3" name="Oval 2"/>
        <xdr:cNvSpPr/>
      </xdr:nvSpPr>
      <xdr:spPr>
        <a:xfrm>
          <a:off x="8162925" y="4591050"/>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9</xdr:col>
      <xdr:colOff>66675</xdr:colOff>
      <xdr:row>9</xdr:row>
      <xdr:rowOff>171450</xdr:rowOff>
    </xdr:from>
    <xdr:to>
      <xdr:col>9</xdr:col>
      <xdr:colOff>666750</xdr:colOff>
      <xdr:row>11</xdr:row>
      <xdr:rowOff>152400</xdr:rowOff>
    </xdr:to>
    <xdr:sp macro="" textlink="">
      <xdr:nvSpPr>
        <xdr:cNvPr id="4" name="Oval 3"/>
        <xdr:cNvSpPr/>
      </xdr:nvSpPr>
      <xdr:spPr>
        <a:xfrm>
          <a:off x="6562725" y="239077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95250</xdr:colOff>
      <xdr:row>9</xdr:row>
      <xdr:rowOff>171450</xdr:rowOff>
    </xdr:from>
    <xdr:to>
      <xdr:col>2</xdr:col>
      <xdr:colOff>695325</xdr:colOff>
      <xdr:row>11</xdr:row>
      <xdr:rowOff>152400</xdr:rowOff>
    </xdr:to>
    <xdr:sp macro="" textlink="">
      <xdr:nvSpPr>
        <xdr:cNvPr id="5" name="Oval 4"/>
        <xdr:cNvSpPr/>
      </xdr:nvSpPr>
      <xdr:spPr>
        <a:xfrm>
          <a:off x="1123950" y="2390775"/>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4</xdr:row>
      <xdr:rowOff>171450</xdr:rowOff>
    </xdr:from>
    <xdr:to>
      <xdr:col>1</xdr:col>
      <xdr:colOff>704850</xdr:colOff>
      <xdr:row>6</xdr:row>
      <xdr:rowOff>152400</xdr:rowOff>
    </xdr:to>
    <xdr:sp macro="" textlink="">
      <xdr:nvSpPr>
        <xdr:cNvPr id="6" name="Oval 5"/>
        <xdr:cNvSpPr/>
      </xdr:nvSpPr>
      <xdr:spPr>
        <a:xfrm>
          <a:off x="352425" y="81915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4</xdr:col>
      <xdr:colOff>104775</xdr:colOff>
      <xdr:row>5</xdr:row>
      <xdr:rowOff>161925</xdr:rowOff>
    </xdr:from>
    <xdr:to>
      <xdr:col>4</xdr:col>
      <xdr:colOff>704850</xdr:colOff>
      <xdr:row>7</xdr:row>
      <xdr:rowOff>142875</xdr:rowOff>
    </xdr:to>
    <xdr:sp macro="" textlink="">
      <xdr:nvSpPr>
        <xdr:cNvPr id="7" name="Oval 6"/>
        <xdr:cNvSpPr/>
      </xdr:nvSpPr>
      <xdr:spPr>
        <a:xfrm>
          <a:off x="2695575" y="80010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5</xdr:col>
      <xdr:colOff>85725</xdr:colOff>
      <xdr:row>7</xdr:row>
      <xdr:rowOff>180975</xdr:rowOff>
    </xdr:from>
    <xdr:to>
      <xdr:col>5</xdr:col>
      <xdr:colOff>685800</xdr:colOff>
      <xdr:row>9</xdr:row>
      <xdr:rowOff>161925</xdr:rowOff>
    </xdr:to>
    <xdr:sp macro="" textlink="">
      <xdr:nvSpPr>
        <xdr:cNvPr id="8" name="Oval 7"/>
        <xdr:cNvSpPr/>
      </xdr:nvSpPr>
      <xdr:spPr>
        <a:xfrm>
          <a:off x="3457575" y="144780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6</xdr:col>
      <xdr:colOff>95250</xdr:colOff>
      <xdr:row>10</xdr:row>
      <xdr:rowOff>180975</xdr:rowOff>
    </xdr:from>
    <xdr:to>
      <xdr:col>6</xdr:col>
      <xdr:colOff>695325</xdr:colOff>
      <xdr:row>12</xdr:row>
      <xdr:rowOff>161925</xdr:rowOff>
    </xdr:to>
    <xdr:sp macro="" textlink="">
      <xdr:nvSpPr>
        <xdr:cNvPr id="9" name="Oval 8"/>
        <xdr:cNvSpPr/>
      </xdr:nvSpPr>
      <xdr:spPr>
        <a:xfrm>
          <a:off x="4248150" y="2714625"/>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9</xdr:col>
      <xdr:colOff>76200</xdr:colOff>
      <xdr:row>11</xdr:row>
      <xdr:rowOff>180975</xdr:rowOff>
    </xdr:from>
    <xdr:to>
      <xdr:col>9</xdr:col>
      <xdr:colOff>676275</xdr:colOff>
      <xdr:row>13</xdr:row>
      <xdr:rowOff>161925</xdr:rowOff>
    </xdr:to>
    <xdr:sp macro="" textlink="">
      <xdr:nvSpPr>
        <xdr:cNvPr id="10" name="Oval 9"/>
        <xdr:cNvSpPr/>
      </xdr:nvSpPr>
      <xdr:spPr>
        <a:xfrm>
          <a:off x="6572250" y="302895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10</xdr:col>
      <xdr:colOff>95250</xdr:colOff>
      <xdr:row>13</xdr:row>
      <xdr:rowOff>190500</xdr:rowOff>
    </xdr:from>
    <xdr:to>
      <xdr:col>10</xdr:col>
      <xdr:colOff>695325</xdr:colOff>
      <xdr:row>15</xdr:row>
      <xdr:rowOff>171450</xdr:rowOff>
    </xdr:to>
    <xdr:sp macro="" textlink="">
      <xdr:nvSpPr>
        <xdr:cNvPr id="11" name="Oval 10"/>
        <xdr:cNvSpPr/>
      </xdr:nvSpPr>
      <xdr:spPr>
        <a:xfrm>
          <a:off x="7372350" y="3667125"/>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3</xdr:col>
      <xdr:colOff>95250</xdr:colOff>
      <xdr:row>15</xdr:row>
      <xdr:rowOff>171450</xdr:rowOff>
    </xdr:from>
    <xdr:to>
      <xdr:col>3</xdr:col>
      <xdr:colOff>695325</xdr:colOff>
      <xdr:row>17</xdr:row>
      <xdr:rowOff>152400</xdr:rowOff>
    </xdr:to>
    <xdr:sp macro="" textlink="">
      <xdr:nvSpPr>
        <xdr:cNvPr id="12" name="Oval 11"/>
        <xdr:cNvSpPr/>
      </xdr:nvSpPr>
      <xdr:spPr>
        <a:xfrm>
          <a:off x="1905000" y="4276725"/>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13</xdr:col>
      <xdr:colOff>104775</xdr:colOff>
      <xdr:row>14</xdr:row>
      <xdr:rowOff>171450</xdr:rowOff>
    </xdr:from>
    <xdr:to>
      <xdr:col>13</xdr:col>
      <xdr:colOff>704850</xdr:colOff>
      <xdr:row>16</xdr:row>
      <xdr:rowOff>152400</xdr:rowOff>
    </xdr:to>
    <xdr:sp macro="" textlink="">
      <xdr:nvSpPr>
        <xdr:cNvPr id="13" name="Oval 12"/>
        <xdr:cNvSpPr/>
      </xdr:nvSpPr>
      <xdr:spPr>
        <a:xfrm>
          <a:off x="9725025" y="396240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7</xdr:col>
      <xdr:colOff>95250</xdr:colOff>
      <xdr:row>12</xdr:row>
      <xdr:rowOff>180975</xdr:rowOff>
    </xdr:from>
    <xdr:to>
      <xdr:col>7</xdr:col>
      <xdr:colOff>695325</xdr:colOff>
      <xdr:row>14</xdr:row>
      <xdr:rowOff>161925</xdr:rowOff>
    </xdr:to>
    <xdr:sp macro="" textlink="">
      <xdr:nvSpPr>
        <xdr:cNvPr id="14" name="Oval 13"/>
        <xdr:cNvSpPr/>
      </xdr:nvSpPr>
      <xdr:spPr>
        <a:xfrm>
          <a:off x="5029200" y="3343275"/>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8</xdr:col>
      <xdr:colOff>114300</xdr:colOff>
      <xdr:row>17</xdr:row>
      <xdr:rowOff>161925</xdr:rowOff>
    </xdr:from>
    <xdr:to>
      <xdr:col>8</xdr:col>
      <xdr:colOff>714375</xdr:colOff>
      <xdr:row>19</xdr:row>
      <xdr:rowOff>142875</xdr:rowOff>
    </xdr:to>
    <xdr:sp macro="" textlink="">
      <xdr:nvSpPr>
        <xdr:cNvPr id="15" name="Oval 14"/>
        <xdr:cNvSpPr/>
      </xdr:nvSpPr>
      <xdr:spPr>
        <a:xfrm>
          <a:off x="5829300" y="489585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12</xdr:col>
      <xdr:colOff>104775</xdr:colOff>
      <xdr:row>6</xdr:row>
      <xdr:rowOff>152400</xdr:rowOff>
    </xdr:from>
    <xdr:to>
      <xdr:col>12</xdr:col>
      <xdr:colOff>704850</xdr:colOff>
      <xdr:row>8</xdr:row>
      <xdr:rowOff>133350</xdr:rowOff>
    </xdr:to>
    <xdr:sp macro="" textlink="">
      <xdr:nvSpPr>
        <xdr:cNvPr id="16" name="Oval 15"/>
        <xdr:cNvSpPr/>
      </xdr:nvSpPr>
      <xdr:spPr>
        <a:xfrm>
          <a:off x="8943975" y="142875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14</xdr:col>
      <xdr:colOff>95250</xdr:colOff>
      <xdr:row>16</xdr:row>
      <xdr:rowOff>190500</xdr:rowOff>
    </xdr:from>
    <xdr:to>
      <xdr:col>14</xdr:col>
      <xdr:colOff>695325</xdr:colOff>
      <xdr:row>18</xdr:row>
      <xdr:rowOff>171450</xdr:rowOff>
    </xdr:to>
    <xdr:sp macro="" textlink="">
      <xdr:nvSpPr>
        <xdr:cNvPr id="17" name="Oval 16"/>
        <xdr:cNvSpPr/>
      </xdr:nvSpPr>
      <xdr:spPr>
        <a:xfrm>
          <a:off x="10496550" y="461010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11</xdr:col>
      <xdr:colOff>95250</xdr:colOff>
      <xdr:row>8</xdr:row>
      <xdr:rowOff>142875</xdr:rowOff>
    </xdr:from>
    <xdr:to>
      <xdr:col>11</xdr:col>
      <xdr:colOff>695325</xdr:colOff>
      <xdr:row>10</xdr:row>
      <xdr:rowOff>123825</xdr:rowOff>
    </xdr:to>
    <xdr:sp macro="" textlink="">
      <xdr:nvSpPr>
        <xdr:cNvPr id="18" name="Oval 17"/>
        <xdr:cNvSpPr/>
      </xdr:nvSpPr>
      <xdr:spPr>
        <a:xfrm>
          <a:off x="8153400" y="2047875"/>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123826</xdr:colOff>
      <xdr:row>10</xdr:row>
      <xdr:rowOff>28576</xdr:rowOff>
    </xdr:from>
    <xdr:to>
      <xdr:col>2</xdr:col>
      <xdr:colOff>685800</xdr:colOff>
      <xdr:row>10</xdr:row>
      <xdr:rowOff>247650</xdr:rowOff>
    </xdr:to>
    <xdr:sp macro="" textlink="">
      <xdr:nvSpPr>
        <xdr:cNvPr id="19" name="TextBox 18"/>
        <xdr:cNvSpPr txBox="1"/>
      </xdr:nvSpPr>
      <xdr:spPr>
        <a:xfrm>
          <a:off x="1152526" y="2562226"/>
          <a:ext cx="561974" cy="2190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Borders</a:t>
          </a:r>
        </a:p>
      </xdr:txBody>
    </xdr:sp>
    <xdr:clientData/>
  </xdr:twoCellAnchor>
  <xdr:twoCellAnchor>
    <xdr:from>
      <xdr:col>1</xdr:col>
      <xdr:colOff>57150</xdr:colOff>
      <xdr:row>4</xdr:row>
      <xdr:rowOff>219075</xdr:rowOff>
    </xdr:from>
    <xdr:to>
      <xdr:col>1</xdr:col>
      <xdr:colOff>761999</xdr:colOff>
      <xdr:row>6</xdr:row>
      <xdr:rowOff>85725</xdr:rowOff>
    </xdr:to>
    <xdr:sp macro="" textlink="">
      <xdr:nvSpPr>
        <xdr:cNvPr id="20" name="TextBox 19"/>
        <xdr:cNvSpPr txBox="1"/>
      </xdr:nvSpPr>
      <xdr:spPr>
        <a:xfrm>
          <a:off x="304800" y="866775"/>
          <a:ext cx="704849" cy="4953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900" b="1">
              <a:solidFill>
                <a:schemeClr val="bg1"/>
              </a:solidFill>
            </a:rPr>
            <a:t>Ayrshire</a:t>
          </a:r>
          <a:br>
            <a:rPr lang="en-GB" sz="900" b="1">
              <a:solidFill>
                <a:schemeClr val="bg1"/>
              </a:solidFill>
            </a:rPr>
          </a:br>
          <a:r>
            <a:rPr lang="en-GB" sz="900" b="1">
              <a:solidFill>
                <a:schemeClr val="bg1"/>
              </a:solidFill>
            </a:rPr>
            <a:t>&amp; Arran</a:t>
          </a:r>
        </a:p>
      </xdr:txBody>
    </xdr:sp>
    <xdr:clientData/>
  </xdr:twoCellAnchor>
  <xdr:twoCellAnchor>
    <xdr:from>
      <xdr:col>3</xdr:col>
      <xdr:colOff>47625</xdr:colOff>
      <xdr:row>15</xdr:row>
      <xdr:rowOff>161925</xdr:rowOff>
    </xdr:from>
    <xdr:to>
      <xdr:col>3</xdr:col>
      <xdr:colOff>752474</xdr:colOff>
      <xdr:row>17</xdr:row>
      <xdr:rowOff>161925</xdr:rowOff>
    </xdr:to>
    <xdr:sp macro="" textlink="">
      <xdr:nvSpPr>
        <xdr:cNvPr id="23" name="TextBox 22"/>
        <xdr:cNvSpPr txBox="1"/>
      </xdr:nvSpPr>
      <xdr:spPr>
        <a:xfrm>
          <a:off x="1857375" y="4267200"/>
          <a:ext cx="704849" cy="628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900" b="1">
              <a:solidFill>
                <a:schemeClr val="bg1"/>
              </a:solidFill>
            </a:rPr>
            <a:t>Dumfries &amp; Galloway</a:t>
          </a:r>
        </a:p>
      </xdr:txBody>
    </xdr:sp>
    <xdr:clientData/>
  </xdr:twoCellAnchor>
  <xdr:twoCellAnchor>
    <xdr:from>
      <xdr:col>3</xdr:col>
      <xdr:colOff>95250</xdr:colOff>
      <xdr:row>11</xdr:row>
      <xdr:rowOff>171450</xdr:rowOff>
    </xdr:from>
    <xdr:to>
      <xdr:col>3</xdr:col>
      <xdr:colOff>695325</xdr:colOff>
      <xdr:row>13</xdr:row>
      <xdr:rowOff>152400</xdr:rowOff>
    </xdr:to>
    <xdr:sp macro="" textlink="">
      <xdr:nvSpPr>
        <xdr:cNvPr id="24" name="Oval 23"/>
        <xdr:cNvSpPr/>
      </xdr:nvSpPr>
      <xdr:spPr>
        <a:xfrm>
          <a:off x="1905000" y="301942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3</xdr:col>
      <xdr:colOff>238125</xdr:colOff>
      <xdr:row>13</xdr:row>
      <xdr:rowOff>228600</xdr:rowOff>
    </xdr:from>
    <xdr:to>
      <xdr:col>3</xdr:col>
      <xdr:colOff>542925</xdr:colOff>
      <xdr:row>15</xdr:row>
      <xdr:rowOff>104775</xdr:rowOff>
    </xdr:to>
    <xdr:sp macro="" textlink="">
      <xdr:nvSpPr>
        <xdr:cNvPr id="25" name="Down Arrow 24"/>
        <xdr:cNvSpPr/>
      </xdr:nvSpPr>
      <xdr:spPr>
        <a:xfrm>
          <a:off x="2047875" y="3705225"/>
          <a:ext cx="304800" cy="504825"/>
        </a:xfrm>
        <a:prstGeom prst="downArrow">
          <a:avLst/>
        </a:prstGeom>
        <a:no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4</xdr:col>
      <xdr:colOff>123825</xdr:colOff>
      <xdr:row>6</xdr:row>
      <xdr:rowOff>28575</xdr:rowOff>
    </xdr:from>
    <xdr:to>
      <xdr:col>4</xdr:col>
      <xdr:colOff>685799</xdr:colOff>
      <xdr:row>6</xdr:row>
      <xdr:rowOff>247649</xdr:rowOff>
    </xdr:to>
    <xdr:sp macro="" textlink="">
      <xdr:nvSpPr>
        <xdr:cNvPr id="26" name="TextBox 25"/>
        <xdr:cNvSpPr txBox="1"/>
      </xdr:nvSpPr>
      <xdr:spPr>
        <a:xfrm>
          <a:off x="2714625" y="981075"/>
          <a:ext cx="561974" cy="21907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Fife</a:t>
          </a:r>
        </a:p>
      </xdr:txBody>
    </xdr:sp>
    <xdr:clientData/>
  </xdr:twoCellAnchor>
  <xdr:twoCellAnchor>
    <xdr:from>
      <xdr:col>5</xdr:col>
      <xdr:colOff>28575</xdr:colOff>
      <xdr:row>7</xdr:row>
      <xdr:rowOff>238125</xdr:rowOff>
    </xdr:from>
    <xdr:to>
      <xdr:col>5</xdr:col>
      <xdr:colOff>733424</xdr:colOff>
      <xdr:row>9</xdr:row>
      <xdr:rowOff>104775</xdr:rowOff>
    </xdr:to>
    <xdr:sp macro="" textlink="">
      <xdr:nvSpPr>
        <xdr:cNvPr id="27" name="TextBox 26"/>
        <xdr:cNvSpPr txBox="1"/>
      </xdr:nvSpPr>
      <xdr:spPr>
        <a:xfrm>
          <a:off x="3400425" y="1504950"/>
          <a:ext cx="704849" cy="4953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900" b="1">
              <a:solidFill>
                <a:schemeClr val="bg1"/>
              </a:solidFill>
            </a:rPr>
            <a:t>Forth Valley</a:t>
          </a:r>
        </a:p>
      </xdr:txBody>
    </xdr:sp>
    <xdr:clientData/>
  </xdr:twoCellAnchor>
  <xdr:twoCellAnchor>
    <xdr:from>
      <xdr:col>6</xdr:col>
      <xdr:colOff>95250</xdr:colOff>
      <xdr:row>8</xdr:row>
      <xdr:rowOff>161925</xdr:rowOff>
    </xdr:from>
    <xdr:to>
      <xdr:col>6</xdr:col>
      <xdr:colOff>695325</xdr:colOff>
      <xdr:row>10</xdr:row>
      <xdr:rowOff>142875</xdr:rowOff>
    </xdr:to>
    <xdr:sp macro="" textlink="">
      <xdr:nvSpPr>
        <xdr:cNvPr id="30" name="Oval 29"/>
        <xdr:cNvSpPr/>
      </xdr:nvSpPr>
      <xdr:spPr>
        <a:xfrm>
          <a:off x="4248150" y="206692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6</xdr:col>
      <xdr:colOff>47625</xdr:colOff>
      <xdr:row>11</xdr:row>
      <xdr:rowOff>28575</xdr:rowOff>
    </xdr:from>
    <xdr:to>
      <xdr:col>6</xdr:col>
      <xdr:colOff>752475</xdr:colOff>
      <xdr:row>11</xdr:row>
      <xdr:rowOff>257175</xdr:rowOff>
    </xdr:to>
    <xdr:sp macro="" textlink="">
      <xdr:nvSpPr>
        <xdr:cNvPr id="32" name="TextBox 31"/>
        <xdr:cNvSpPr txBox="1"/>
      </xdr:nvSpPr>
      <xdr:spPr>
        <a:xfrm>
          <a:off x="4200525" y="2876550"/>
          <a:ext cx="704850" cy="2286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Grampian</a:t>
          </a:r>
        </a:p>
      </xdr:txBody>
    </xdr:sp>
    <xdr:clientData/>
  </xdr:twoCellAnchor>
  <xdr:twoCellAnchor>
    <xdr:from>
      <xdr:col>7</xdr:col>
      <xdr:colOff>47625</xdr:colOff>
      <xdr:row>12</xdr:row>
      <xdr:rowOff>171450</xdr:rowOff>
    </xdr:from>
    <xdr:to>
      <xdr:col>7</xdr:col>
      <xdr:colOff>752474</xdr:colOff>
      <xdr:row>14</xdr:row>
      <xdr:rowOff>171450</xdr:rowOff>
    </xdr:to>
    <xdr:sp macro="" textlink="">
      <xdr:nvSpPr>
        <xdr:cNvPr id="33" name="TextBox 32"/>
        <xdr:cNvSpPr txBox="1"/>
      </xdr:nvSpPr>
      <xdr:spPr>
        <a:xfrm>
          <a:off x="4981575" y="3333750"/>
          <a:ext cx="704849" cy="628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900" b="1">
              <a:solidFill>
                <a:schemeClr val="bg1"/>
              </a:solidFill>
            </a:rPr>
            <a:t>Greater Glasgow &amp; Clyde</a:t>
          </a:r>
        </a:p>
      </xdr:txBody>
    </xdr:sp>
    <xdr:clientData/>
  </xdr:twoCellAnchor>
  <xdr:twoCellAnchor>
    <xdr:from>
      <xdr:col>8</xdr:col>
      <xdr:colOff>114300</xdr:colOff>
      <xdr:row>14</xdr:row>
      <xdr:rowOff>190500</xdr:rowOff>
    </xdr:from>
    <xdr:to>
      <xdr:col>8</xdr:col>
      <xdr:colOff>714375</xdr:colOff>
      <xdr:row>16</xdr:row>
      <xdr:rowOff>171450</xdr:rowOff>
    </xdr:to>
    <xdr:sp macro="" textlink="">
      <xdr:nvSpPr>
        <xdr:cNvPr id="34" name="Oval 33"/>
        <xdr:cNvSpPr/>
      </xdr:nvSpPr>
      <xdr:spPr>
        <a:xfrm>
          <a:off x="5829300" y="3981450"/>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8</xdr:col>
      <xdr:colOff>76199</xdr:colOff>
      <xdr:row>18</xdr:row>
      <xdr:rowOff>28574</xdr:rowOff>
    </xdr:from>
    <xdr:to>
      <xdr:col>8</xdr:col>
      <xdr:colOff>762000</xdr:colOff>
      <xdr:row>18</xdr:row>
      <xdr:rowOff>285750</xdr:rowOff>
    </xdr:to>
    <xdr:sp macro="" textlink="">
      <xdr:nvSpPr>
        <xdr:cNvPr id="35" name="TextBox 34"/>
        <xdr:cNvSpPr txBox="1"/>
      </xdr:nvSpPr>
      <xdr:spPr>
        <a:xfrm>
          <a:off x="5791199" y="5076824"/>
          <a:ext cx="685801" cy="2571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Highland</a:t>
          </a:r>
        </a:p>
      </xdr:txBody>
    </xdr:sp>
    <xdr:clientData/>
  </xdr:twoCellAnchor>
  <xdr:twoCellAnchor>
    <xdr:from>
      <xdr:col>8</xdr:col>
      <xdr:colOff>771525</xdr:colOff>
      <xdr:row>12</xdr:row>
      <xdr:rowOff>57150</xdr:rowOff>
    </xdr:from>
    <xdr:to>
      <xdr:col>9</xdr:col>
      <xdr:colOff>771525</xdr:colOff>
      <xdr:row>13</xdr:row>
      <xdr:rowOff>1</xdr:rowOff>
    </xdr:to>
    <xdr:sp macro="" textlink="">
      <xdr:nvSpPr>
        <xdr:cNvPr id="36" name="TextBox 35"/>
        <xdr:cNvSpPr txBox="1"/>
      </xdr:nvSpPr>
      <xdr:spPr>
        <a:xfrm>
          <a:off x="6486525" y="3219450"/>
          <a:ext cx="781050" cy="2571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Lanarkshire</a:t>
          </a:r>
        </a:p>
      </xdr:txBody>
    </xdr:sp>
    <xdr:clientData/>
  </xdr:twoCellAnchor>
  <xdr:twoCellAnchor>
    <xdr:from>
      <xdr:col>10</xdr:col>
      <xdr:colOff>95250</xdr:colOff>
      <xdr:row>10</xdr:row>
      <xdr:rowOff>142875</xdr:rowOff>
    </xdr:from>
    <xdr:to>
      <xdr:col>10</xdr:col>
      <xdr:colOff>695325</xdr:colOff>
      <xdr:row>12</xdr:row>
      <xdr:rowOff>123825</xdr:rowOff>
    </xdr:to>
    <xdr:sp macro="" textlink="">
      <xdr:nvSpPr>
        <xdr:cNvPr id="37" name="Oval 36"/>
        <xdr:cNvSpPr/>
      </xdr:nvSpPr>
      <xdr:spPr>
        <a:xfrm>
          <a:off x="7372350" y="267652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10</xdr:col>
      <xdr:colOff>9525</xdr:colOff>
      <xdr:row>14</xdr:row>
      <xdr:rowOff>57150</xdr:rowOff>
    </xdr:from>
    <xdr:to>
      <xdr:col>11</xdr:col>
      <xdr:colOff>9525</xdr:colOff>
      <xdr:row>15</xdr:row>
      <xdr:rowOff>1</xdr:rowOff>
    </xdr:to>
    <xdr:sp macro="" textlink="">
      <xdr:nvSpPr>
        <xdr:cNvPr id="39" name="TextBox 38"/>
        <xdr:cNvSpPr txBox="1"/>
      </xdr:nvSpPr>
      <xdr:spPr>
        <a:xfrm>
          <a:off x="7286625" y="3848100"/>
          <a:ext cx="781050" cy="2571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Lothian</a:t>
          </a:r>
        </a:p>
      </xdr:txBody>
    </xdr:sp>
    <xdr:clientData/>
  </xdr:twoCellAnchor>
  <xdr:twoCellAnchor>
    <xdr:from>
      <xdr:col>11</xdr:col>
      <xdr:colOff>19050</xdr:colOff>
      <xdr:row>9</xdr:row>
      <xdr:rowOff>9525</xdr:rowOff>
    </xdr:from>
    <xdr:to>
      <xdr:col>12</xdr:col>
      <xdr:colOff>19050</xdr:colOff>
      <xdr:row>9</xdr:row>
      <xdr:rowOff>266701</xdr:rowOff>
    </xdr:to>
    <xdr:sp macro="" textlink="">
      <xdr:nvSpPr>
        <xdr:cNvPr id="40" name="TextBox 39"/>
        <xdr:cNvSpPr txBox="1"/>
      </xdr:nvSpPr>
      <xdr:spPr>
        <a:xfrm>
          <a:off x="8077200" y="2228850"/>
          <a:ext cx="781050" cy="2571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Orkney</a:t>
          </a:r>
        </a:p>
      </xdr:txBody>
    </xdr:sp>
    <xdr:clientData/>
  </xdr:twoCellAnchor>
  <xdr:twoCellAnchor>
    <xdr:from>
      <xdr:col>12</xdr:col>
      <xdr:colOff>114300</xdr:colOff>
      <xdr:row>15</xdr:row>
      <xdr:rowOff>190500</xdr:rowOff>
    </xdr:from>
    <xdr:to>
      <xdr:col>12</xdr:col>
      <xdr:colOff>714375</xdr:colOff>
      <xdr:row>17</xdr:row>
      <xdr:rowOff>171450</xdr:rowOff>
    </xdr:to>
    <xdr:sp macro="" textlink="">
      <xdr:nvSpPr>
        <xdr:cNvPr id="41" name="Oval 40"/>
        <xdr:cNvSpPr/>
      </xdr:nvSpPr>
      <xdr:spPr>
        <a:xfrm>
          <a:off x="8953500" y="429577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12</xdr:col>
      <xdr:colOff>19050</xdr:colOff>
      <xdr:row>7</xdr:row>
      <xdr:rowOff>19050</xdr:rowOff>
    </xdr:from>
    <xdr:to>
      <xdr:col>13</xdr:col>
      <xdr:colOff>19050</xdr:colOff>
      <xdr:row>7</xdr:row>
      <xdr:rowOff>276226</xdr:rowOff>
    </xdr:to>
    <xdr:sp macro="" textlink="">
      <xdr:nvSpPr>
        <xdr:cNvPr id="43" name="TextBox 42"/>
        <xdr:cNvSpPr txBox="1"/>
      </xdr:nvSpPr>
      <xdr:spPr>
        <a:xfrm>
          <a:off x="8858250" y="1609725"/>
          <a:ext cx="781050" cy="2571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Shetland</a:t>
          </a:r>
        </a:p>
      </xdr:txBody>
    </xdr:sp>
    <xdr:clientData/>
  </xdr:twoCellAnchor>
  <xdr:twoCellAnchor>
    <xdr:from>
      <xdr:col>13</xdr:col>
      <xdr:colOff>95250</xdr:colOff>
      <xdr:row>12</xdr:row>
      <xdr:rowOff>161925</xdr:rowOff>
    </xdr:from>
    <xdr:to>
      <xdr:col>13</xdr:col>
      <xdr:colOff>695325</xdr:colOff>
      <xdr:row>14</xdr:row>
      <xdr:rowOff>142875</xdr:rowOff>
    </xdr:to>
    <xdr:sp macro="" textlink="">
      <xdr:nvSpPr>
        <xdr:cNvPr id="44" name="Oval 43"/>
        <xdr:cNvSpPr/>
      </xdr:nvSpPr>
      <xdr:spPr>
        <a:xfrm>
          <a:off x="9715500" y="332422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13</xdr:col>
      <xdr:colOff>19050</xdr:colOff>
      <xdr:row>15</xdr:row>
      <xdr:rowOff>38100</xdr:rowOff>
    </xdr:from>
    <xdr:to>
      <xdr:col>14</xdr:col>
      <xdr:colOff>19050</xdr:colOff>
      <xdr:row>15</xdr:row>
      <xdr:rowOff>295276</xdr:rowOff>
    </xdr:to>
    <xdr:sp macro="" textlink="">
      <xdr:nvSpPr>
        <xdr:cNvPr id="45" name="TextBox 44"/>
        <xdr:cNvSpPr txBox="1"/>
      </xdr:nvSpPr>
      <xdr:spPr>
        <a:xfrm>
          <a:off x="9639300" y="4143375"/>
          <a:ext cx="781050" cy="2571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Tayside</a:t>
          </a:r>
        </a:p>
      </xdr:txBody>
    </xdr:sp>
    <xdr:clientData/>
  </xdr:twoCellAnchor>
  <xdr:twoCellAnchor>
    <xdr:from>
      <xdr:col>14</xdr:col>
      <xdr:colOff>47625</xdr:colOff>
      <xdr:row>16</xdr:row>
      <xdr:rowOff>257175</xdr:rowOff>
    </xdr:from>
    <xdr:to>
      <xdr:col>14</xdr:col>
      <xdr:colOff>752474</xdr:colOff>
      <xdr:row>18</xdr:row>
      <xdr:rowOff>123825</xdr:rowOff>
    </xdr:to>
    <xdr:sp macro="" textlink="">
      <xdr:nvSpPr>
        <xdr:cNvPr id="46" name="TextBox 45"/>
        <xdr:cNvSpPr txBox="1"/>
      </xdr:nvSpPr>
      <xdr:spPr>
        <a:xfrm>
          <a:off x="10448925" y="4676775"/>
          <a:ext cx="704849" cy="4953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900" b="1">
              <a:solidFill>
                <a:schemeClr val="bg1"/>
              </a:solidFill>
            </a:rPr>
            <a:t>Western Isles</a:t>
          </a:r>
        </a:p>
      </xdr:txBody>
    </xdr:sp>
    <xdr:clientData/>
  </xdr:twoCellAnchor>
  <xdr:twoCellAnchor>
    <xdr:from>
      <xdr:col>5</xdr:col>
      <xdr:colOff>0</xdr:colOff>
      <xdr:row>22</xdr:row>
      <xdr:rowOff>0</xdr:rowOff>
    </xdr:from>
    <xdr:to>
      <xdr:col>5</xdr:col>
      <xdr:colOff>600075</xdr:colOff>
      <xdr:row>25</xdr:row>
      <xdr:rowOff>123825</xdr:rowOff>
    </xdr:to>
    <xdr:sp macro="" textlink="">
      <xdr:nvSpPr>
        <xdr:cNvPr id="49" name="Oval 48"/>
        <xdr:cNvSpPr/>
      </xdr:nvSpPr>
      <xdr:spPr>
        <a:xfrm>
          <a:off x="3371850" y="5676900"/>
          <a:ext cx="600075" cy="609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5</xdr:col>
      <xdr:colOff>19050</xdr:colOff>
      <xdr:row>22</xdr:row>
      <xdr:rowOff>104775</xdr:rowOff>
    </xdr:from>
    <xdr:to>
      <xdr:col>5</xdr:col>
      <xdr:colOff>581024</xdr:colOff>
      <xdr:row>25</xdr:row>
      <xdr:rowOff>57150</xdr:rowOff>
    </xdr:to>
    <xdr:sp macro="" textlink="">
      <xdr:nvSpPr>
        <xdr:cNvPr id="50" name="TextBox 49"/>
        <xdr:cNvSpPr txBox="1"/>
      </xdr:nvSpPr>
      <xdr:spPr>
        <a:xfrm>
          <a:off x="3390900" y="5781675"/>
          <a:ext cx="561974" cy="4381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bg1"/>
              </a:solidFill>
            </a:rPr>
            <a:t>2017</a:t>
          </a:r>
          <a:br>
            <a:rPr lang="en-GB" sz="900" b="1">
              <a:solidFill>
                <a:schemeClr val="bg1"/>
              </a:solidFill>
            </a:rPr>
          </a:br>
          <a:r>
            <a:rPr lang="en-GB" sz="900" b="1">
              <a:solidFill>
                <a:schemeClr val="bg1"/>
              </a:solidFill>
            </a:rPr>
            <a:t>ranking</a:t>
          </a:r>
        </a:p>
      </xdr:txBody>
    </xdr:sp>
    <xdr:clientData/>
  </xdr:twoCellAnchor>
  <xdr:twoCellAnchor>
    <xdr:from>
      <xdr:col>6</xdr:col>
      <xdr:colOff>0</xdr:colOff>
      <xdr:row>22</xdr:row>
      <xdr:rowOff>0</xdr:rowOff>
    </xdr:from>
    <xdr:to>
      <xdr:col>6</xdr:col>
      <xdr:colOff>600075</xdr:colOff>
      <xdr:row>25</xdr:row>
      <xdr:rowOff>123825</xdr:rowOff>
    </xdr:to>
    <xdr:sp macro="" textlink="">
      <xdr:nvSpPr>
        <xdr:cNvPr id="51" name="Oval 50"/>
        <xdr:cNvSpPr/>
      </xdr:nvSpPr>
      <xdr:spPr>
        <a:xfrm>
          <a:off x="4152900" y="5676900"/>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6</xdr:col>
      <xdr:colOff>9525</xdr:colOff>
      <xdr:row>22</xdr:row>
      <xdr:rowOff>104775</xdr:rowOff>
    </xdr:from>
    <xdr:to>
      <xdr:col>6</xdr:col>
      <xdr:colOff>571499</xdr:colOff>
      <xdr:row>25</xdr:row>
      <xdr:rowOff>57150</xdr:rowOff>
    </xdr:to>
    <xdr:sp macro="" textlink="">
      <xdr:nvSpPr>
        <xdr:cNvPr id="52" name="TextBox 51"/>
        <xdr:cNvSpPr txBox="1"/>
      </xdr:nvSpPr>
      <xdr:spPr>
        <a:xfrm>
          <a:off x="4162425" y="5781675"/>
          <a:ext cx="561974" cy="4381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a:solidFill>
                <a:schemeClr val="accent1">
                  <a:lumMod val="75000"/>
                </a:schemeClr>
              </a:solidFill>
            </a:rPr>
            <a:t>2016</a:t>
          </a:r>
          <a:br>
            <a:rPr lang="en-GB" sz="900" b="1">
              <a:solidFill>
                <a:schemeClr val="accent1">
                  <a:lumMod val="75000"/>
                </a:schemeClr>
              </a:solidFill>
            </a:rPr>
          </a:br>
          <a:r>
            <a:rPr lang="en-GB" sz="900" b="1">
              <a:solidFill>
                <a:schemeClr val="accent1">
                  <a:lumMod val="75000"/>
                </a:schemeClr>
              </a:solidFill>
            </a:rPr>
            <a:t>ranking</a:t>
          </a:r>
        </a:p>
      </xdr:txBody>
    </xdr:sp>
    <xdr:clientData/>
  </xdr:twoCellAnchor>
  <xdr:twoCellAnchor>
    <xdr:from>
      <xdr:col>2</xdr:col>
      <xdr:colOff>247650</xdr:colOff>
      <xdr:row>8</xdr:row>
      <xdr:rowOff>190500</xdr:rowOff>
    </xdr:from>
    <xdr:to>
      <xdr:col>2</xdr:col>
      <xdr:colOff>552450</xdr:colOff>
      <xdr:row>9</xdr:row>
      <xdr:rowOff>123825</xdr:rowOff>
    </xdr:to>
    <xdr:sp macro="" textlink="">
      <xdr:nvSpPr>
        <xdr:cNvPr id="53" name="Down Arrow 52"/>
        <xdr:cNvSpPr/>
      </xdr:nvSpPr>
      <xdr:spPr>
        <a:xfrm>
          <a:off x="1276350" y="2095500"/>
          <a:ext cx="304800" cy="247650"/>
        </a:xfrm>
        <a:prstGeom prst="downArrow">
          <a:avLst/>
        </a:prstGeom>
        <a:no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104775</xdr:colOff>
      <xdr:row>6</xdr:row>
      <xdr:rowOff>161925</xdr:rowOff>
    </xdr:from>
    <xdr:to>
      <xdr:col>2</xdr:col>
      <xdr:colOff>704850</xdr:colOff>
      <xdr:row>8</xdr:row>
      <xdr:rowOff>142875</xdr:rowOff>
    </xdr:to>
    <xdr:sp macro="" textlink="">
      <xdr:nvSpPr>
        <xdr:cNvPr id="54" name="Oval 53"/>
        <xdr:cNvSpPr/>
      </xdr:nvSpPr>
      <xdr:spPr>
        <a:xfrm>
          <a:off x="1133475" y="1438275"/>
          <a:ext cx="600075" cy="609600"/>
        </a:xfrm>
        <a:prstGeom prst="ellipse">
          <a:avLst/>
        </a:prstGeom>
        <a:solidFill>
          <a:schemeClr val="accent1">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8</xdr:col>
      <xdr:colOff>257175</xdr:colOff>
      <xdr:row>16</xdr:row>
      <xdr:rowOff>219075</xdr:rowOff>
    </xdr:from>
    <xdr:to>
      <xdr:col>8</xdr:col>
      <xdr:colOff>561975</xdr:colOff>
      <xdr:row>17</xdr:row>
      <xdr:rowOff>114300</xdr:rowOff>
    </xdr:to>
    <xdr:sp macro="" textlink="">
      <xdr:nvSpPr>
        <xdr:cNvPr id="56" name="Down Arrow 55"/>
        <xdr:cNvSpPr/>
      </xdr:nvSpPr>
      <xdr:spPr>
        <a:xfrm>
          <a:off x="5972175" y="4638675"/>
          <a:ext cx="304800" cy="209550"/>
        </a:xfrm>
        <a:prstGeom prst="downArrow">
          <a:avLst/>
        </a:prstGeom>
        <a:no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10</xdr:col>
      <xdr:colOff>247650</xdr:colOff>
      <xdr:row>12</xdr:row>
      <xdr:rowOff>200025</xdr:rowOff>
    </xdr:from>
    <xdr:to>
      <xdr:col>10</xdr:col>
      <xdr:colOff>552450</xdr:colOff>
      <xdr:row>13</xdr:row>
      <xdr:rowOff>133350</xdr:rowOff>
    </xdr:to>
    <xdr:sp macro="" textlink="">
      <xdr:nvSpPr>
        <xdr:cNvPr id="57" name="Down Arrow 56"/>
        <xdr:cNvSpPr/>
      </xdr:nvSpPr>
      <xdr:spPr>
        <a:xfrm>
          <a:off x="7524750" y="3362325"/>
          <a:ext cx="304800" cy="247650"/>
        </a:xfrm>
        <a:prstGeom prst="downArrow">
          <a:avLst/>
        </a:prstGeom>
        <a:no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11</xdr:col>
      <xdr:colOff>247650</xdr:colOff>
      <xdr:row>10</xdr:row>
      <xdr:rowOff>238125</xdr:rowOff>
    </xdr:from>
    <xdr:to>
      <xdr:col>11</xdr:col>
      <xdr:colOff>571500</xdr:colOff>
      <xdr:row>16</xdr:row>
      <xdr:rowOff>28575</xdr:rowOff>
    </xdr:to>
    <xdr:sp macro="" textlink="">
      <xdr:nvSpPr>
        <xdr:cNvPr id="58" name="Down Arrow 57"/>
        <xdr:cNvSpPr/>
      </xdr:nvSpPr>
      <xdr:spPr>
        <a:xfrm flipV="1">
          <a:off x="8305800" y="2771775"/>
          <a:ext cx="323850" cy="1676400"/>
        </a:xfrm>
        <a:prstGeom prst="downArrow">
          <a:avLst/>
        </a:prstGeom>
        <a:no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12</xdr:col>
      <xdr:colOff>266700</xdr:colOff>
      <xdr:row>8</xdr:row>
      <xdr:rowOff>228600</xdr:rowOff>
    </xdr:from>
    <xdr:to>
      <xdr:col>12</xdr:col>
      <xdr:colOff>590550</xdr:colOff>
      <xdr:row>15</xdr:row>
      <xdr:rowOff>104775</xdr:rowOff>
    </xdr:to>
    <xdr:sp macro="" textlink="">
      <xdr:nvSpPr>
        <xdr:cNvPr id="59" name="Down Arrow 58"/>
        <xdr:cNvSpPr/>
      </xdr:nvSpPr>
      <xdr:spPr>
        <a:xfrm flipV="1">
          <a:off x="9105900" y="2133600"/>
          <a:ext cx="323850" cy="2076450"/>
        </a:xfrm>
        <a:prstGeom prst="downArrow">
          <a:avLst/>
        </a:prstGeom>
        <a:no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323850</xdr:colOff>
      <xdr:row>35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xdr:row>
      <xdr:rowOff>0</xdr:rowOff>
    </xdr:from>
    <xdr:to>
      <xdr:col>1</xdr:col>
      <xdr:colOff>276225</xdr:colOff>
      <xdr:row>2</xdr:row>
      <xdr:rowOff>123825</xdr:rowOff>
    </xdr:to>
    <xdr:sp macro="" textlink="">
      <xdr:nvSpPr>
        <xdr:cNvPr id="3" name="Rectangle 2"/>
        <xdr:cNvSpPr/>
      </xdr:nvSpPr>
      <xdr:spPr>
        <a:xfrm>
          <a:off x="219075" y="3238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4</xdr:row>
      <xdr:rowOff>19050</xdr:rowOff>
    </xdr:from>
    <xdr:to>
      <xdr:col>1</xdr:col>
      <xdr:colOff>276225</xdr:colOff>
      <xdr:row>4</xdr:row>
      <xdr:rowOff>142875</xdr:rowOff>
    </xdr:to>
    <xdr:sp macro="" textlink="">
      <xdr:nvSpPr>
        <xdr:cNvPr id="4" name="Rectangle 3"/>
        <xdr:cNvSpPr/>
      </xdr:nvSpPr>
      <xdr:spPr>
        <a:xfrm>
          <a:off x="219075" y="6477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3</xdr:row>
      <xdr:rowOff>0</xdr:rowOff>
    </xdr:from>
    <xdr:to>
      <xdr:col>1</xdr:col>
      <xdr:colOff>276225</xdr:colOff>
      <xdr:row>3</xdr:row>
      <xdr:rowOff>123825</xdr:rowOff>
    </xdr:to>
    <xdr:sp macro="" textlink="">
      <xdr:nvSpPr>
        <xdr:cNvPr id="5" name="Rectangle 4"/>
        <xdr:cNvSpPr/>
      </xdr:nvSpPr>
      <xdr:spPr>
        <a:xfrm>
          <a:off x="219075" y="476250"/>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34</xdr:row>
      <xdr:rowOff>152400</xdr:rowOff>
    </xdr:from>
    <xdr:to>
      <xdr:col>8</xdr:col>
      <xdr:colOff>0</xdr:colOff>
      <xdr:row>34</xdr:row>
      <xdr:rowOff>152400</xdr:rowOff>
    </xdr:to>
    <xdr:sp macro="" textlink="">
      <xdr:nvSpPr>
        <xdr:cNvPr id="2" name="Line 1"/>
        <xdr:cNvSpPr>
          <a:spLocks noChangeShapeType="1"/>
        </xdr:cNvSpPr>
      </xdr:nvSpPr>
      <xdr:spPr bwMode="auto">
        <a:xfrm flipH="1">
          <a:off x="6686550" y="21097875"/>
          <a:ext cx="0" cy="0"/>
        </a:xfrm>
        <a:prstGeom prst="line">
          <a:avLst/>
        </a:prstGeom>
        <a:noFill/>
        <a:ln w="9525">
          <a:solidFill>
            <a:srgbClr val="000000"/>
          </a:solidFill>
          <a:round/>
          <a:headEnd/>
          <a:tailEnd type="triangle" w="med" len="med"/>
        </a:ln>
      </xdr:spPr>
    </xdr:sp>
    <xdr:clientData/>
  </xdr:twoCellAnchor>
  <xdr:twoCellAnchor>
    <xdr:from>
      <xdr:col>8</xdr:col>
      <xdr:colOff>0</xdr:colOff>
      <xdr:row>35</xdr:row>
      <xdr:rowOff>0</xdr:rowOff>
    </xdr:from>
    <xdr:to>
      <xdr:col>8</xdr:col>
      <xdr:colOff>0</xdr:colOff>
      <xdr:row>35</xdr:row>
      <xdr:rowOff>0</xdr:rowOff>
    </xdr:to>
    <xdr:sp macro="" textlink="">
      <xdr:nvSpPr>
        <xdr:cNvPr id="3" name="Line 2"/>
        <xdr:cNvSpPr>
          <a:spLocks noChangeShapeType="1"/>
        </xdr:cNvSpPr>
      </xdr:nvSpPr>
      <xdr:spPr bwMode="auto">
        <a:xfrm flipH="1">
          <a:off x="6686550" y="21107400"/>
          <a:ext cx="0" cy="0"/>
        </a:xfrm>
        <a:prstGeom prst="line">
          <a:avLst/>
        </a:prstGeom>
        <a:noFill/>
        <a:ln w="9525">
          <a:solidFill>
            <a:srgbClr val="000000"/>
          </a:solidFill>
          <a:round/>
          <a:headEnd/>
          <a:tailEnd type="triangle" w="med" len="med"/>
        </a:ln>
      </xdr:spPr>
    </xdr:sp>
    <xdr:clientData/>
  </xdr:twoCellAnchor>
  <xdr:twoCellAnchor>
    <xdr:from>
      <xdr:col>8</xdr:col>
      <xdr:colOff>0</xdr:colOff>
      <xdr:row>34</xdr:row>
      <xdr:rowOff>152400</xdr:rowOff>
    </xdr:from>
    <xdr:to>
      <xdr:col>8</xdr:col>
      <xdr:colOff>0</xdr:colOff>
      <xdr:row>34</xdr:row>
      <xdr:rowOff>152400</xdr:rowOff>
    </xdr:to>
    <xdr:sp macro="" textlink="">
      <xdr:nvSpPr>
        <xdr:cNvPr id="4" name="Line 1"/>
        <xdr:cNvSpPr>
          <a:spLocks noChangeShapeType="1"/>
        </xdr:cNvSpPr>
      </xdr:nvSpPr>
      <xdr:spPr bwMode="auto">
        <a:xfrm flipH="1">
          <a:off x="6686550" y="21097875"/>
          <a:ext cx="0" cy="0"/>
        </a:xfrm>
        <a:prstGeom prst="line">
          <a:avLst/>
        </a:prstGeom>
        <a:noFill/>
        <a:ln w="9525">
          <a:solidFill>
            <a:srgbClr val="000000"/>
          </a:solidFill>
          <a:round/>
          <a:headEnd/>
          <a:tailEnd type="triangle" w="med" len="med"/>
        </a:ln>
      </xdr:spPr>
    </xdr:sp>
    <xdr:clientData/>
  </xdr:twoCellAnchor>
  <xdr:twoCellAnchor>
    <xdr:from>
      <xdr:col>8</xdr:col>
      <xdr:colOff>0</xdr:colOff>
      <xdr:row>35</xdr:row>
      <xdr:rowOff>0</xdr:rowOff>
    </xdr:from>
    <xdr:to>
      <xdr:col>8</xdr:col>
      <xdr:colOff>0</xdr:colOff>
      <xdr:row>35</xdr:row>
      <xdr:rowOff>0</xdr:rowOff>
    </xdr:to>
    <xdr:sp macro="" textlink="">
      <xdr:nvSpPr>
        <xdr:cNvPr id="5" name="Line 2"/>
        <xdr:cNvSpPr>
          <a:spLocks noChangeShapeType="1"/>
        </xdr:cNvSpPr>
      </xdr:nvSpPr>
      <xdr:spPr bwMode="auto">
        <a:xfrm flipH="1">
          <a:off x="6686550" y="2110740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9524</xdr:colOff>
      <xdr:row>5</xdr:row>
      <xdr:rowOff>180975</xdr:rowOff>
    </xdr:from>
    <xdr:to>
      <xdr:col>17</xdr:col>
      <xdr:colOff>600075</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27</xdr:row>
      <xdr:rowOff>47625</xdr:rowOff>
    </xdr:from>
    <xdr:to>
      <xdr:col>2</xdr:col>
      <xdr:colOff>361950</xdr:colOff>
      <xdr:row>28</xdr:row>
      <xdr:rowOff>28575</xdr:rowOff>
    </xdr:to>
    <xdr:cxnSp macro="">
      <xdr:nvCxnSpPr>
        <xdr:cNvPr id="3" name="Straight Connector 2"/>
        <xdr:cNvCxnSpPr/>
      </xdr:nvCxnSpPr>
      <xdr:spPr>
        <a:xfrm>
          <a:off x="1581150" y="5191125"/>
          <a:ext cx="0"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333375</xdr:colOff>
      <xdr:row>18</xdr:row>
      <xdr:rowOff>152400</xdr:rowOff>
    </xdr:from>
    <xdr:to>
      <xdr:col>17</xdr:col>
      <xdr:colOff>333375</xdr:colOff>
      <xdr:row>20</xdr:row>
      <xdr:rowOff>47625</xdr:rowOff>
    </xdr:to>
    <xdr:cxnSp macro="">
      <xdr:nvCxnSpPr>
        <xdr:cNvPr id="4" name="Straight Connector 3"/>
        <xdr:cNvCxnSpPr/>
      </xdr:nvCxnSpPr>
      <xdr:spPr>
        <a:xfrm>
          <a:off x="10696575" y="3581400"/>
          <a:ext cx="0"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28925"/>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209550</xdr:colOff>
      <xdr:row>31</xdr:row>
      <xdr:rowOff>114300</xdr:rowOff>
    </xdr:from>
    <xdr:to>
      <xdr:col>2</xdr:col>
      <xdr:colOff>361950</xdr:colOff>
      <xdr:row>33</xdr:row>
      <xdr:rowOff>133350</xdr:rowOff>
    </xdr:to>
    <xdr:sp macro="" textlink="">
      <xdr:nvSpPr>
        <xdr:cNvPr id="2" name="Up Arrow 1"/>
        <xdr:cNvSpPr/>
      </xdr:nvSpPr>
      <xdr:spPr>
        <a:xfrm>
          <a:off x="1866900" y="5019675"/>
          <a:ext cx="152400" cy="304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247650</xdr:colOff>
      <xdr:row>31</xdr:row>
      <xdr:rowOff>114300</xdr:rowOff>
    </xdr:from>
    <xdr:to>
      <xdr:col>1</xdr:col>
      <xdr:colOff>400050</xdr:colOff>
      <xdr:row>33</xdr:row>
      <xdr:rowOff>133350</xdr:rowOff>
    </xdr:to>
    <xdr:sp macro="" textlink="">
      <xdr:nvSpPr>
        <xdr:cNvPr id="3" name="Up Arrow 2"/>
        <xdr:cNvSpPr/>
      </xdr:nvSpPr>
      <xdr:spPr>
        <a:xfrm>
          <a:off x="1295400" y="5019675"/>
          <a:ext cx="152400" cy="304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16</xdr:row>
      <xdr:rowOff>95250</xdr:rowOff>
    </xdr:from>
    <xdr:to>
      <xdr:col>14</xdr:col>
      <xdr:colOff>561975</xdr:colOff>
      <xdr:row>16</xdr:row>
      <xdr:rowOff>95250</xdr:rowOff>
    </xdr:to>
    <xdr:cxnSp macro="">
      <xdr:nvCxnSpPr>
        <xdr:cNvPr id="5" name="Straight Connector 4"/>
        <xdr:cNvCxnSpPr/>
      </xdr:nvCxnSpPr>
      <xdr:spPr>
        <a:xfrm>
          <a:off x="8067675" y="304800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16</xdr:row>
      <xdr:rowOff>95250</xdr:rowOff>
    </xdr:from>
    <xdr:to>
      <xdr:col>14</xdr:col>
      <xdr:colOff>561975</xdr:colOff>
      <xdr:row>16</xdr:row>
      <xdr:rowOff>95250</xdr:rowOff>
    </xdr:to>
    <xdr:cxnSp macro="">
      <xdr:nvCxnSpPr>
        <xdr:cNvPr id="5" name="Straight Connector 4"/>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28575</xdr:colOff>
      <xdr:row>16</xdr:row>
      <xdr:rowOff>95250</xdr:rowOff>
    </xdr:from>
    <xdr:to>
      <xdr:col>14</xdr:col>
      <xdr:colOff>561975</xdr:colOff>
      <xdr:row>16</xdr:row>
      <xdr:rowOff>95250</xdr:rowOff>
    </xdr:to>
    <xdr:cxnSp macro="">
      <xdr:nvCxnSpPr>
        <xdr:cNvPr id="6" name="Straight Connector 5"/>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10</xdr:row>
      <xdr:rowOff>1</xdr:rowOff>
    </xdr:from>
    <xdr:to>
      <xdr:col>15</xdr:col>
      <xdr:colOff>9525</xdr:colOff>
      <xdr:row>41</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xdr:row>
      <xdr:rowOff>152400</xdr:rowOff>
    </xdr:from>
    <xdr:to>
      <xdr:col>1</xdr:col>
      <xdr:colOff>190500</xdr:colOff>
      <xdr:row>5</xdr:row>
      <xdr:rowOff>114300</xdr:rowOff>
    </xdr:to>
    <xdr:sp macro="" textlink="">
      <xdr:nvSpPr>
        <xdr:cNvPr id="3" name="Rectangle 2"/>
        <xdr:cNvSpPr/>
      </xdr:nvSpPr>
      <xdr:spPr>
        <a:xfrm>
          <a:off x="200025" y="11239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19050</xdr:colOff>
      <xdr:row>6</xdr:row>
      <xdr:rowOff>19050</xdr:rowOff>
    </xdr:from>
    <xdr:to>
      <xdr:col>1</xdr:col>
      <xdr:colOff>190500</xdr:colOff>
      <xdr:row>6</xdr:row>
      <xdr:rowOff>142875</xdr:rowOff>
    </xdr:to>
    <xdr:sp macro="" textlink="">
      <xdr:nvSpPr>
        <xdr:cNvPr id="4" name="Rectangle 3"/>
        <xdr:cNvSpPr/>
      </xdr:nvSpPr>
      <xdr:spPr>
        <a:xfrm>
          <a:off x="200025" y="1314450"/>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19050</xdr:colOff>
      <xdr:row>7</xdr:row>
      <xdr:rowOff>47625</xdr:rowOff>
    </xdr:from>
    <xdr:to>
      <xdr:col>1</xdr:col>
      <xdr:colOff>190500</xdr:colOff>
      <xdr:row>8</xdr:row>
      <xdr:rowOff>9525</xdr:rowOff>
    </xdr:to>
    <xdr:sp macro="" textlink="">
      <xdr:nvSpPr>
        <xdr:cNvPr id="5" name="Rectangle 4"/>
        <xdr:cNvSpPr/>
      </xdr:nvSpPr>
      <xdr:spPr>
        <a:xfrm>
          <a:off x="200025" y="150495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9</xdr:row>
      <xdr:rowOff>1</xdr:rowOff>
    </xdr:from>
    <xdr:to>
      <xdr:col>15</xdr:col>
      <xdr:colOff>9525</xdr:colOff>
      <xdr:row>40</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xdr:row>
      <xdr:rowOff>28575</xdr:rowOff>
    </xdr:from>
    <xdr:to>
      <xdr:col>1</xdr:col>
      <xdr:colOff>190500</xdr:colOff>
      <xdr:row>4</xdr:row>
      <xdr:rowOff>152400</xdr:rowOff>
    </xdr:to>
    <xdr:sp macro="" textlink="">
      <xdr:nvSpPr>
        <xdr:cNvPr id="3" name="Rectangle 2"/>
        <xdr:cNvSpPr/>
      </xdr:nvSpPr>
      <xdr:spPr>
        <a:xfrm>
          <a:off x="200025" y="67627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19050</xdr:colOff>
      <xdr:row>5</xdr:row>
      <xdr:rowOff>57150</xdr:rowOff>
    </xdr:from>
    <xdr:to>
      <xdr:col>1</xdr:col>
      <xdr:colOff>190500</xdr:colOff>
      <xdr:row>6</xdr:row>
      <xdr:rowOff>19050</xdr:rowOff>
    </xdr:to>
    <xdr:sp macro="" textlink="">
      <xdr:nvSpPr>
        <xdr:cNvPr id="4" name="Rectangle 3"/>
        <xdr:cNvSpPr/>
      </xdr:nvSpPr>
      <xdr:spPr>
        <a:xfrm>
          <a:off x="200025" y="866775"/>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9</xdr:row>
      <xdr:rowOff>1</xdr:rowOff>
    </xdr:from>
    <xdr:to>
      <xdr:col>15</xdr:col>
      <xdr:colOff>9525</xdr:colOff>
      <xdr:row>40</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3</xdr:row>
      <xdr:rowOff>133350</xdr:rowOff>
    </xdr:from>
    <xdr:to>
      <xdr:col>1</xdr:col>
      <xdr:colOff>276225</xdr:colOff>
      <xdr:row>4</xdr:row>
      <xdr:rowOff>66675</xdr:rowOff>
    </xdr:to>
    <xdr:sp macro="" textlink="">
      <xdr:nvSpPr>
        <xdr:cNvPr id="3" name="Rectangle 2"/>
        <xdr:cNvSpPr/>
      </xdr:nvSpPr>
      <xdr:spPr>
        <a:xfrm>
          <a:off x="285750" y="77152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5</xdr:row>
      <xdr:rowOff>85725</xdr:rowOff>
    </xdr:from>
    <xdr:to>
      <xdr:col>1</xdr:col>
      <xdr:colOff>276225</xdr:colOff>
      <xdr:row>6</xdr:row>
      <xdr:rowOff>19050</xdr:rowOff>
    </xdr:to>
    <xdr:sp macro="" textlink="">
      <xdr:nvSpPr>
        <xdr:cNvPr id="4" name="Rectangle 3"/>
        <xdr:cNvSpPr/>
      </xdr:nvSpPr>
      <xdr:spPr>
        <a:xfrm>
          <a:off x="285750" y="11049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4</xdr:row>
      <xdr:rowOff>104775</xdr:rowOff>
    </xdr:from>
    <xdr:to>
      <xdr:col>1</xdr:col>
      <xdr:colOff>276225</xdr:colOff>
      <xdr:row>5</xdr:row>
      <xdr:rowOff>38100</xdr:rowOff>
    </xdr:to>
    <xdr:sp macro="" textlink="">
      <xdr:nvSpPr>
        <xdr:cNvPr id="5" name="Rectangle 4"/>
        <xdr:cNvSpPr/>
      </xdr:nvSpPr>
      <xdr:spPr>
        <a:xfrm>
          <a:off x="285750" y="933450"/>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7%20Annual%20Report/Final%20Output/SSCA_2017_National_Report_tables_and_charts_unlocked_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6)"/>
      <sheetName val="Table 4 (2015)"/>
      <sheetName val="Table 5"/>
      <sheetName val="Table 6 (2016)"/>
      <sheetName val="Table 6 (2015)"/>
      <sheetName val="Table M0"/>
      <sheetName val="Table M1"/>
      <sheetName val="Table M2"/>
      <sheetName val="Table N2"/>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6)"/>
      <sheetName val="Chart 3 (2016) DATA"/>
      <sheetName val="Chart 4 (2016)"/>
      <sheetName val="Chart 4 (2016) DATA"/>
      <sheetName val="Chart 4 (2015)"/>
      <sheetName val="Chart 4 (2015) DATA"/>
      <sheetName val="Chart 5 (2016)"/>
      <sheetName val="Chart 5 (2016) DATA"/>
      <sheetName val="Chart 5 (2015)"/>
      <sheetName val="Chart 5 (2015) DATA"/>
      <sheetName val="Chart 6"/>
      <sheetName val="Chart 6 DATA"/>
      <sheetName val="Chart 7 (2016)"/>
      <sheetName val="Chart 7 (2016) DATA"/>
      <sheetName val="Chart 7 (2015)"/>
      <sheetName val="Chart 7 (2015) DATA"/>
      <sheetName val="Chart 8"/>
      <sheetName val="Chart 9"/>
      <sheetName val="Chart 9 DATA"/>
      <sheetName val="Chart 10"/>
      <sheetName val="Chart 10 (2015)"/>
      <sheetName val="Chart 11"/>
      <sheetName val="Chart 12"/>
      <sheetName val="Chart 13 (2016)"/>
      <sheetName val="Chart 13 (2016) DATA"/>
      <sheetName val="Chart 13 (2015)"/>
      <sheetName val="Chart 13 (2015) DATA"/>
      <sheetName val="Chart 14a (2016)"/>
      <sheetName val="Chart 14a (2016) DATA"/>
      <sheetName val="Chart 14a (2015)"/>
      <sheetName val="Chart 14a (2015) DATA"/>
      <sheetName val="Chart 15 (2016)"/>
      <sheetName val="Chart 15 (2015)"/>
      <sheetName val="Chart 16a"/>
      <sheetName val="Chart 16b"/>
      <sheetName val="Chart 17a"/>
      <sheetName val="Chart 17a DATA"/>
      <sheetName val="Chart 17c"/>
      <sheetName val="Chart 17c DATA"/>
      <sheetName val="Chart 17d"/>
      <sheetName val="Chart 17d DATA"/>
      <sheetName val="Chart N1"/>
      <sheetName val="Chart N1data"/>
      <sheetName val="Chart N2"/>
      <sheetName val="Chart N2 data"/>
      <sheetName val="Chart N2 (2015)"/>
      <sheetName val="Chart N2 (2015) data"/>
      <sheetName val="Poisson sub 100"/>
      <sheetName val="Chart N3"/>
      <sheetName val="Chart N4"/>
      <sheetName val="Chart N4 data"/>
      <sheetName val="Chart N5"/>
      <sheetName val="Chart N5 data"/>
      <sheetName val="Chart N5 (2015)"/>
      <sheetName val="Chart N5 (2015)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5">
          <cell r="V35" t="str">
            <v>NHSSCOTLAND</v>
          </cell>
          <cell r="W35" t="str">
            <v>Scotland</v>
          </cell>
          <cell r="X35" t="str">
            <v>Scotland</v>
          </cell>
        </row>
        <row r="36">
          <cell r="V36" t="str">
            <v>Aberdeen Royal Infirmary</v>
          </cell>
          <cell r="W36" t="str">
            <v>ARI</v>
          </cell>
          <cell r="X36" t="str">
            <v>ARI</v>
          </cell>
        </row>
        <row r="37">
          <cell r="V37" t="str">
            <v>Ayr Hospital</v>
          </cell>
          <cell r="W37" t="str">
            <v>Ayr</v>
          </cell>
          <cell r="X37" t="str">
            <v>Ayr</v>
          </cell>
        </row>
        <row r="38">
          <cell r="V38" t="str">
            <v>Balfour Hospital</v>
          </cell>
          <cell r="W38" t="str">
            <v>Balfour</v>
          </cell>
          <cell r="X38" t="str">
            <v>Balfour</v>
          </cell>
        </row>
        <row r="39">
          <cell r="V39" t="str">
            <v>Belford Hospital</v>
          </cell>
          <cell r="W39" t="str">
            <v>Belford*</v>
          </cell>
          <cell r="X39" t="str">
            <v>Belford</v>
          </cell>
        </row>
        <row r="40">
          <cell r="V40" t="str">
            <v>Borders General Hospital</v>
          </cell>
          <cell r="W40" t="str">
            <v>Borders</v>
          </cell>
          <cell r="X40" t="str">
            <v>Borders</v>
          </cell>
        </row>
        <row r="41">
          <cell r="V41" t="str">
            <v>Caithness General Hospital</v>
          </cell>
          <cell r="W41" t="str">
            <v>Caithness*</v>
          </cell>
          <cell r="X41" t="str">
            <v>Caithness</v>
          </cell>
        </row>
        <row r="42">
          <cell r="V42" t="str">
            <v>Crosshouse Hospital</v>
          </cell>
          <cell r="W42" t="str">
            <v>Crosshouse</v>
          </cell>
          <cell r="X42" t="str">
            <v>Crosshouse</v>
          </cell>
        </row>
        <row r="43">
          <cell r="V43" t="str">
            <v>Dr Gray's Hospital</v>
          </cell>
          <cell r="W43" t="str">
            <v>Dr Grays</v>
          </cell>
          <cell r="X43" t="str">
            <v>Dr Grays</v>
          </cell>
        </row>
        <row r="44">
          <cell r="V44" t="str">
            <v>Dumfries &amp; Galloway Royal Infirmary</v>
          </cell>
          <cell r="W44" t="str">
            <v>DGRI</v>
          </cell>
          <cell r="X44" t="str">
            <v>DGRI</v>
          </cell>
        </row>
        <row r="45">
          <cell r="V45" t="str">
            <v>Forth Valley Royal Hospital</v>
          </cell>
          <cell r="W45" t="str">
            <v>FVRH</v>
          </cell>
          <cell r="X45" t="str">
            <v>FVRH</v>
          </cell>
        </row>
        <row r="46">
          <cell r="V46" t="str">
            <v>Galloway Community Hospital</v>
          </cell>
          <cell r="W46" t="str">
            <v>GCH*</v>
          </cell>
          <cell r="X46" t="str">
            <v>GCH</v>
          </cell>
        </row>
        <row r="47">
          <cell r="V47" t="str">
            <v>Gilbert Bain Hospital</v>
          </cell>
          <cell r="W47" t="str">
            <v>Gilbert Bain*</v>
          </cell>
          <cell r="X47" t="str">
            <v>Gilbert Bain</v>
          </cell>
        </row>
        <row r="48">
          <cell r="V48" t="str">
            <v>Glasgow Royal Infirmary</v>
          </cell>
          <cell r="W48" t="str">
            <v>GRI</v>
          </cell>
          <cell r="X48" t="str">
            <v>GRI</v>
          </cell>
        </row>
        <row r="49">
          <cell r="V49" t="str">
            <v>Hairmyres Hospital</v>
          </cell>
          <cell r="W49" t="str">
            <v>Hairmyres</v>
          </cell>
          <cell r="X49" t="str">
            <v>Hairmyres</v>
          </cell>
        </row>
        <row r="50">
          <cell r="V50" t="str">
            <v>Inverclyde Royal Hospital</v>
          </cell>
          <cell r="W50" t="str">
            <v>IRH</v>
          </cell>
          <cell r="X50" t="str">
            <v>IRH</v>
          </cell>
        </row>
        <row r="51">
          <cell r="V51" t="str">
            <v>Lorn &amp; Islands Hospital</v>
          </cell>
          <cell r="W51" t="str">
            <v>L&amp;I</v>
          </cell>
          <cell r="X51" t="str">
            <v>L&amp;I</v>
          </cell>
        </row>
        <row r="52">
          <cell r="V52" t="str">
            <v>Monklands Hospital</v>
          </cell>
          <cell r="W52" t="str">
            <v>Monklands</v>
          </cell>
          <cell r="X52" t="str">
            <v>Monklands</v>
          </cell>
        </row>
        <row r="53">
          <cell r="V53" t="str">
            <v>Ninewells Hospital</v>
          </cell>
          <cell r="W53" t="str">
            <v>Ninewells</v>
          </cell>
          <cell r="X53" t="str">
            <v>Ninewells</v>
          </cell>
        </row>
        <row r="54">
          <cell r="V54" t="str">
            <v>Perth Royal Infirmary</v>
          </cell>
          <cell r="W54" t="str">
            <v>PRI</v>
          </cell>
          <cell r="X54" t="str">
            <v>PRI</v>
          </cell>
        </row>
        <row r="55">
          <cell r="V55" t="str">
            <v>Queen Elizabeth University Hospital - Glasgow</v>
          </cell>
          <cell r="W55" t="str">
            <v>QEUH</v>
          </cell>
          <cell r="X55" t="str">
            <v>QEUH</v>
          </cell>
        </row>
        <row r="56">
          <cell r="V56" t="str">
            <v>Raigmore Hospital</v>
          </cell>
          <cell r="W56" t="str">
            <v>Raigmore</v>
          </cell>
          <cell r="X56" t="str">
            <v>Raigmore</v>
          </cell>
        </row>
        <row r="57">
          <cell r="V57" t="str">
            <v>Royal Alexandra Hospital</v>
          </cell>
          <cell r="W57" t="str">
            <v>RAH</v>
          </cell>
          <cell r="X57" t="str">
            <v>RAH</v>
          </cell>
        </row>
        <row r="58">
          <cell r="V58" t="str">
            <v>Royal Infirmary of Edinburgh</v>
          </cell>
          <cell r="W58" t="str">
            <v>RIE</v>
          </cell>
          <cell r="X58" t="str">
            <v>RIE</v>
          </cell>
        </row>
        <row r="59">
          <cell r="V59" t="str">
            <v>St John's Hospital</v>
          </cell>
          <cell r="W59" t="str">
            <v>SJH</v>
          </cell>
          <cell r="X59" t="str">
            <v>SJH</v>
          </cell>
        </row>
        <row r="60">
          <cell r="V60" t="str">
            <v>Uist &amp; Barra Hospital</v>
          </cell>
          <cell r="W60" t="str">
            <v>Uist &amp; Barra</v>
          </cell>
          <cell r="X60" t="str">
            <v>Uist &amp; Barra</v>
          </cell>
        </row>
        <row r="61">
          <cell r="V61" t="str">
            <v>Victoria Hospital Kirkcaldy</v>
          </cell>
          <cell r="W61" t="str">
            <v>VHK</v>
          </cell>
          <cell r="X61" t="str">
            <v>VHK</v>
          </cell>
        </row>
        <row r="62">
          <cell r="V62" t="str">
            <v>Western General Hospital</v>
          </cell>
          <cell r="W62" t="str">
            <v>WGH</v>
          </cell>
          <cell r="X62" t="str">
            <v>WGH</v>
          </cell>
        </row>
        <row r="63">
          <cell r="V63" t="str">
            <v>Western Isles Hospital</v>
          </cell>
          <cell r="W63" t="str">
            <v>Western Isles</v>
          </cell>
          <cell r="X63" t="str">
            <v>Western Isles</v>
          </cell>
        </row>
        <row r="64">
          <cell r="V64" t="str">
            <v>Wishaw General Hospital</v>
          </cell>
          <cell r="W64" t="str">
            <v>Wishaw</v>
          </cell>
          <cell r="X64" t="str">
            <v>Wishaw</v>
          </cell>
        </row>
        <row r="65">
          <cell r="V65" t="str">
            <v>Queen Margaret Hospital</v>
          </cell>
          <cell r="W65" t="str">
            <v>QMH</v>
          </cell>
          <cell r="X65" t="str">
            <v>QMH</v>
          </cell>
        </row>
        <row r="66">
          <cell r="V66" t="str">
            <v>Stracathro Hospital</v>
          </cell>
          <cell r="W66" t="str">
            <v>Stracathro</v>
          </cell>
          <cell r="X66" t="str">
            <v>Stracathro</v>
          </cell>
        </row>
        <row r="67">
          <cell r="V67" t="str">
            <v>Western Infirmary/Gartnavel General</v>
          </cell>
          <cell r="W67" t="str">
            <v>WIG</v>
          </cell>
          <cell r="X67"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4">
          <cell r="B4" t="str">
            <v>Western General Hospital, Edinburgh (WGH)</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9">
    <pageSetUpPr fitToPage="1"/>
  </sheetPr>
  <dimension ref="A1:E18"/>
  <sheetViews>
    <sheetView showGridLines="0" tabSelected="1" workbookViewId="0">
      <selection sqref="A1:C1"/>
    </sheetView>
  </sheetViews>
  <sheetFormatPr defaultRowHeight="12.75"/>
  <cols>
    <col min="1" max="1" width="2.7109375" style="210" customWidth="1"/>
    <col min="2" max="2" width="13.7109375" style="2" customWidth="1"/>
    <col min="3" max="3" width="109.28515625" style="2" customWidth="1"/>
    <col min="4" max="4" width="11.7109375" style="2" hidden="1" customWidth="1"/>
    <col min="5" max="16384" width="9.140625" style="2"/>
  </cols>
  <sheetData>
    <row r="1" spans="1:5" ht="30" customHeight="1">
      <c r="A1" s="381" t="s">
        <v>245</v>
      </c>
      <c r="B1" s="381"/>
      <c r="C1" s="381"/>
    </row>
    <row r="2" spans="1:5" ht="24.95" customHeight="1">
      <c r="A2" s="382" t="s">
        <v>208</v>
      </c>
      <c r="B2" s="382"/>
      <c r="C2" s="382"/>
    </row>
    <row r="3" spans="1:5" s="234" customFormat="1" ht="24.95" customHeight="1">
      <c r="A3" s="233"/>
      <c r="B3" s="236" t="s">
        <v>333</v>
      </c>
      <c r="C3" s="235"/>
    </row>
    <row r="4" spans="1:5" s="361" customFormat="1" ht="30" customHeight="1">
      <c r="A4" s="212"/>
      <c r="B4" s="383" t="s">
        <v>323</v>
      </c>
      <c r="C4" s="384"/>
      <c r="D4" s="209" t="s">
        <v>154</v>
      </c>
    </row>
    <row r="5" spans="1:5" ht="51">
      <c r="A5" s="212"/>
      <c r="B5" s="362" t="s">
        <v>324</v>
      </c>
      <c r="C5" s="363" t="s">
        <v>153</v>
      </c>
      <c r="D5" s="209" t="s">
        <v>154</v>
      </c>
    </row>
    <row r="6" spans="1:5" s="328" customFormat="1" ht="30" customHeight="1">
      <c r="B6" s="211" t="s">
        <v>258</v>
      </c>
      <c r="C6" s="229" t="s">
        <v>282</v>
      </c>
      <c r="D6" s="298"/>
      <c r="E6" s="116"/>
    </row>
    <row r="7" spans="1:5" s="328" customFormat="1" ht="30" customHeight="1">
      <c r="B7" s="167" t="s">
        <v>257</v>
      </c>
      <c r="C7" s="229" t="s">
        <v>283</v>
      </c>
      <c r="D7" s="298"/>
      <c r="E7" s="116"/>
    </row>
    <row r="8" spans="1:5" s="328" customFormat="1" ht="30" customHeight="1">
      <c r="B8" s="167" t="s">
        <v>259</v>
      </c>
      <c r="C8" s="230" t="s">
        <v>284</v>
      </c>
      <c r="D8" s="298"/>
      <c r="E8" s="116"/>
    </row>
    <row r="9" spans="1:5" s="328" customFormat="1" ht="30" customHeight="1">
      <c r="B9" s="167" t="s">
        <v>261</v>
      </c>
      <c r="C9" s="230" t="s">
        <v>285</v>
      </c>
      <c r="D9" s="298"/>
      <c r="E9" s="116"/>
    </row>
    <row r="10" spans="1:5" s="328" customFormat="1" ht="30" customHeight="1">
      <c r="B10" s="167" t="s">
        <v>263</v>
      </c>
      <c r="C10" s="230" t="s">
        <v>286</v>
      </c>
      <c r="D10" s="298"/>
      <c r="E10" s="116"/>
    </row>
    <row r="11" spans="1:5" s="328" customFormat="1" ht="30" customHeight="1">
      <c r="B11" s="167" t="s">
        <v>264</v>
      </c>
      <c r="C11" s="229" t="s">
        <v>287</v>
      </c>
      <c r="D11" s="298"/>
      <c r="E11" s="116"/>
    </row>
    <row r="12" spans="1:5" s="328" customFormat="1" ht="30" customHeight="1">
      <c r="B12" s="167" t="s">
        <v>267</v>
      </c>
      <c r="C12" s="229" t="s">
        <v>288</v>
      </c>
      <c r="D12" s="298"/>
      <c r="E12" s="116"/>
    </row>
    <row r="13" spans="1:5" s="328" customFormat="1" ht="30" customHeight="1">
      <c r="B13" s="167" t="s">
        <v>268</v>
      </c>
      <c r="C13" s="229" t="s">
        <v>289</v>
      </c>
      <c r="D13" s="298"/>
      <c r="E13" s="116"/>
    </row>
    <row r="14" spans="1:5" s="328" customFormat="1" ht="30" customHeight="1">
      <c r="B14" s="296" t="s">
        <v>270</v>
      </c>
      <c r="C14" s="297" t="s">
        <v>246</v>
      </c>
      <c r="D14" s="298"/>
      <c r="E14" s="116"/>
    </row>
    <row r="15" spans="1:5" s="328" customFormat="1" ht="30" customHeight="1">
      <c r="B15" s="167" t="s">
        <v>322</v>
      </c>
      <c r="C15" s="229" t="s">
        <v>155</v>
      </c>
      <c r="D15" s="298"/>
      <c r="E15" s="116"/>
    </row>
    <row r="16" spans="1:5" s="364" customFormat="1" ht="30" customHeight="1">
      <c r="B16" s="296" t="s">
        <v>334</v>
      </c>
      <c r="C16" s="297" t="s">
        <v>345</v>
      </c>
      <c r="D16" s="298"/>
      <c r="E16" s="116"/>
    </row>
    <row r="17" spans="2:5">
      <c r="B17" s="213"/>
      <c r="D17" s="45"/>
      <c r="E17" s="45"/>
    </row>
    <row r="18" spans="2:5">
      <c r="B18" s="10" t="s">
        <v>325</v>
      </c>
    </row>
  </sheetData>
  <sheetProtection password="B8D9" sheet="1" objects="1" scenarios="1"/>
  <mergeCells count="3">
    <mergeCell ref="A1:C1"/>
    <mergeCell ref="A2:C2"/>
    <mergeCell ref="B4:C4"/>
  </mergeCells>
  <phoneticPr fontId="0" type="noConversion"/>
  <hyperlinks>
    <hyperlink ref="B15" location="'Table 3.1'!A1" display="Table 3.1"/>
    <hyperlink ref="B10" location="'Chart 3.5'!A1" display="Chart 3.5"/>
    <hyperlink ref="B11" location="'Chart 3.6'!A1" display="Chart 3.6"/>
    <hyperlink ref="A2:C2" r:id="rId1" display="click here for the SSCA web site where a PDF copy of the Scottish Stroke Improvement Plan may be viewed and/or downloaded"/>
    <hyperlink ref="B12" location="'Chart 3.7'!A1" display="Chart 3.7"/>
    <hyperlink ref="B13" location="'Chart 3.8'!A1" display="Chart 3.8"/>
    <hyperlink ref="B14" location="'Chart 3.9'!A1" display="Chart 3.9"/>
    <hyperlink ref="B9" location="'Chart 3.4'!A1" display="Chart 3.4"/>
    <hyperlink ref="B8" location="'Chart 3.3'!A1" display="Chart 3.3"/>
    <hyperlink ref="B7" location="'Chart 3.2'!A1" display="Chart 3.2"/>
    <hyperlink ref="B6" location="'Chart 3.1'!A1" display="Chart 3.1"/>
    <hyperlink ref="B16" location="'Chart 3.10'!A1" display="Chart 3.10"/>
  </hyperlinks>
  <pageMargins left="0.74803149606299213" right="0.74803149606299213" top="0.39370078740157483" bottom="0.74803149606299213" header="0.15748031496062992" footer="0.19685039370078741"/>
  <pageSetup paperSize="9" scale="51" orientation="portrait" r:id="rId2"/>
  <headerFooter alignWithMargins="0">
    <oddFooter>&amp;L&amp;8Scottish Stroke Care Audit 2017 National Report
Stroke Services in Scottish Hospitals, Data relating to 2016&amp;R&amp;8© NHS National Services Scotland/Crown Copyright</oddFooter>
  </headerFooter>
</worksheet>
</file>

<file path=xl/worksheets/sheet10.xml><?xml version="1.0" encoding="utf-8"?>
<worksheet xmlns="http://schemas.openxmlformats.org/spreadsheetml/2006/main" xmlns:r="http://schemas.openxmlformats.org/officeDocument/2006/relationships">
  <sheetPr codeName="Sheet12">
    <pageSetUpPr fitToPage="1"/>
  </sheetPr>
  <dimension ref="B1:T41"/>
  <sheetViews>
    <sheetView workbookViewId="0"/>
  </sheetViews>
  <sheetFormatPr defaultRowHeight="12.75"/>
  <cols>
    <col min="1" max="1" width="1.7109375" style="2" customWidth="1"/>
    <col min="2" max="16384" width="9.140625" style="2"/>
  </cols>
  <sheetData>
    <row r="1" spans="2:20" ht="12.75" customHeight="1">
      <c r="B1" s="413" t="s">
        <v>265</v>
      </c>
      <c r="C1" s="413"/>
      <c r="D1" s="413"/>
      <c r="E1" s="413"/>
      <c r="F1" s="413"/>
      <c r="G1" s="413"/>
      <c r="H1" s="413"/>
      <c r="I1" s="413"/>
      <c r="J1" s="413"/>
      <c r="K1" s="413"/>
      <c r="L1" s="413"/>
      <c r="M1" s="413"/>
      <c r="N1" s="413"/>
      <c r="O1" s="393" t="s">
        <v>31</v>
      </c>
      <c r="R1" s="44"/>
    </row>
    <row r="2" spans="2:20">
      <c r="B2" s="413"/>
      <c r="C2" s="413"/>
      <c r="D2" s="413"/>
      <c r="E2" s="413"/>
      <c r="F2" s="413"/>
      <c r="G2" s="413"/>
      <c r="H2" s="413"/>
      <c r="I2" s="413"/>
      <c r="J2" s="413"/>
      <c r="K2" s="413"/>
      <c r="L2" s="413"/>
      <c r="M2" s="413"/>
      <c r="N2" s="413"/>
      <c r="O2" s="393"/>
      <c r="R2" s="44"/>
    </row>
    <row r="3" spans="2:20">
      <c r="B3" s="72" t="s">
        <v>200</v>
      </c>
      <c r="O3" s="393"/>
      <c r="R3" s="44"/>
    </row>
    <row r="4" spans="2:20">
      <c r="O4" s="393"/>
      <c r="R4" s="44"/>
    </row>
    <row r="6" spans="2:20">
      <c r="O6" s="398" t="s">
        <v>303</v>
      </c>
      <c r="P6" s="398"/>
    </row>
    <row r="13" spans="2:20" ht="15">
      <c r="O13" s="61"/>
      <c r="P13" s="277" t="s">
        <v>202</v>
      </c>
      <c r="Q13"/>
      <c r="R13"/>
      <c r="S13"/>
      <c r="T13"/>
    </row>
    <row r="14" spans="2:20" ht="15">
      <c r="O14" s="62"/>
      <c r="P14" s="277" t="s">
        <v>221</v>
      </c>
      <c r="Q14"/>
      <c r="R14"/>
      <c r="S14"/>
      <c r="T14"/>
    </row>
    <row r="15" spans="2:20" ht="15">
      <c r="O15" s="63"/>
      <c r="P15" s="277" t="s">
        <v>204</v>
      </c>
      <c r="Q15"/>
      <c r="R15"/>
      <c r="S15"/>
      <c r="T15"/>
    </row>
    <row r="16" spans="2:20" ht="15">
      <c r="O16" s="113"/>
      <c r="P16" s="277" t="s">
        <v>222</v>
      </c>
      <c r="Q16"/>
      <c r="R16"/>
      <c r="S16"/>
      <c r="T16"/>
    </row>
    <row r="17" spans="2:20" ht="15">
      <c r="O17" s="141"/>
      <c r="P17" s="278" t="s">
        <v>164</v>
      </c>
      <c r="Q17"/>
      <c r="R17"/>
      <c r="S17"/>
      <c r="T17"/>
    </row>
    <row r="31" spans="2:20">
      <c r="B31" s="67" t="s">
        <v>273</v>
      </c>
    </row>
    <row r="32" spans="2:20" ht="15" customHeight="1">
      <c r="B32" s="414" t="s">
        <v>327</v>
      </c>
      <c r="C32" s="414"/>
      <c r="D32" s="414"/>
      <c r="E32" s="414"/>
      <c r="F32" s="414"/>
      <c r="G32" s="414"/>
      <c r="H32" s="414"/>
      <c r="I32" s="414"/>
      <c r="J32" s="414"/>
      <c r="K32" s="414"/>
      <c r="L32" s="414"/>
      <c r="M32" s="414"/>
      <c r="N32" s="414"/>
    </row>
    <row r="33" spans="2:14" s="334" customFormat="1" ht="15" customHeight="1">
      <c r="B33" s="414"/>
      <c r="C33" s="414"/>
      <c r="D33" s="414"/>
      <c r="E33" s="414"/>
      <c r="F33" s="414"/>
      <c r="G33" s="414"/>
      <c r="H33" s="414"/>
      <c r="I33" s="414"/>
      <c r="J33" s="414"/>
      <c r="K33" s="414"/>
      <c r="L33" s="414"/>
      <c r="M33" s="414"/>
      <c r="N33" s="414"/>
    </row>
    <row r="34" spans="2:14" s="334" customFormat="1" ht="15" customHeight="1">
      <c r="B34" s="414"/>
      <c r="C34" s="414"/>
      <c r="D34" s="414"/>
      <c r="E34" s="414"/>
      <c r="F34" s="414"/>
      <c r="G34" s="414"/>
      <c r="H34" s="414"/>
      <c r="I34" s="414"/>
      <c r="J34" s="414"/>
      <c r="K34" s="414"/>
      <c r="L34" s="414"/>
      <c r="M34" s="414"/>
      <c r="N34" s="414"/>
    </row>
    <row r="35" spans="2:14" s="154" customFormat="1" ht="15">
      <c r="B35" s="70" t="s">
        <v>302</v>
      </c>
      <c r="C35" s="68"/>
      <c r="D35" s="69"/>
      <c r="E35" s="69"/>
      <c r="F35" s="69"/>
      <c r="G35" s="69"/>
      <c r="H35" s="69"/>
      <c r="I35" s="69"/>
      <c r="J35" s="68"/>
    </row>
    <row r="36" spans="2:14" s="154" customFormat="1" ht="15">
      <c r="B36" s="70" t="s">
        <v>220</v>
      </c>
      <c r="C36" s="68"/>
      <c r="D36" s="69"/>
      <c r="E36" s="69"/>
      <c r="F36" s="69"/>
      <c r="G36" s="69"/>
      <c r="H36" s="69"/>
      <c r="I36" s="69"/>
      <c r="J36" s="68"/>
    </row>
    <row r="37" spans="2:14" s="154" customFormat="1">
      <c r="B37" s="397" t="s">
        <v>1</v>
      </c>
      <c r="C37" s="397"/>
      <c r="D37" s="397"/>
      <c r="E37" s="397"/>
      <c r="F37" s="397"/>
      <c r="G37" s="397"/>
      <c r="H37" s="397"/>
      <c r="I37" s="397"/>
      <c r="J37" s="397"/>
      <c r="K37" s="397"/>
      <c r="L37" s="397"/>
      <c r="M37" s="397"/>
      <c r="N37" s="397"/>
    </row>
    <row r="38" spans="2:14" s="154" customFormat="1">
      <c r="B38" s="397"/>
      <c r="C38" s="397"/>
      <c r="D38" s="397"/>
      <c r="E38" s="397"/>
      <c r="F38" s="397"/>
      <c r="G38" s="397"/>
      <c r="H38" s="397"/>
      <c r="I38" s="397"/>
      <c r="J38" s="397"/>
      <c r="K38" s="397"/>
      <c r="L38" s="397"/>
      <c r="M38" s="397"/>
      <c r="N38" s="397"/>
    </row>
    <row r="39" spans="2:14" s="228" customFormat="1" ht="15">
      <c r="B39" s="70" t="s">
        <v>214</v>
      </c>
      <c r="C39" s="68"/>
      <c r="D39" s="69"/>
      <c r="E39" s="69"/>
      <c r="F39" s="69"/>
      <c r="G39" s="69"/>
      <c r="H39" s="69"/>
      <c r="I39" s="69"/>
      <c r="J39" s="68"/>
    </row>
    <row r="40" spans="2:14">
      <c r="B40" s="34" t="s">
        <v>298</v>
      </c>
    </row>
    <row r="41" spans="2:14">
      <c r="B41" s="34" t="s">
        <v>317</v>
      </c>
    </row>
  </sheetData>
  <sheetProtection password="B8D9" sheet="1" objects="1" scenarios="1"/>
  <mergeCells count="5">
    <mergeCell ref="B1:N2"/>
    <mergeCell ref="O1:O4"/>
    <mergeCell ref="B37:N38"/>
    <mergeCell ref="O6:P6"/>
    <mergeCell ref="B32:N34"/>
  </mergeCells>
  <hyperlinks>
    <hyperlink ref="O6:P6" location="'Chart 3.5 DATA'!A1" display="view Chart 3.5 data"/>
    <hyperlink ref="O1" location="'List of Tables &amp; Charts'!A1" display="return to List of Tables &amp; Charts"/>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11.xml><?xml version="1.0" encoding="utf-8"?>
<worksheet xmlns="http://schemas.openxmlformats.org/spreadsheetml/2006/main" xmlns:r="http://schemas.openxmlformats.org/officeDocument/2006/relationships">
  <sheetPr codeName="Sheet14">
    <pageSetUpPr fitToPage="1"/>
  </sheetPr>
  <dimension ref="A1:AG129"/>
  <sheetViews>
    <sheetView workbookViewId="0">
      <selection sqref="A1:A2"/>
    </sheetView>
  </sheetViews>
  <sheetFormatPr defaultRowHeight="11.25"/>
  <cols>
    <col min="1" max="1" width="15.7109375" style="71" customWidth="1"/>
    <col min="2" max="8" width="9.140625" style="71"/>
    <col min="9" max="14" width="9.7109375" style="71" customWidth="1"/>
    <col min="15" max="15" width="10.42578125" style="71" bestFit="1" customWidth="1"/>
    <col min="16" max="16" width="45.7109375" style="71" customWidth="1"/>
    <col min="17" max="20" width="11.7109375" style="136" customWidth="1"/>
    <col min="21" max="28" width="9.140625" style="71"/>
    <col min="29" max="29" width="35.5703125" style="71" bestFit="1" customWidth="1"/>
    <col min="30" max="16384" width="9.140625" style="71"/>
  </cols>
  <sheetData>
    <row r="1" spans="1:33" ht="15" customHeight="1">
      <c r="A1" s="399" t="s">
        <v>11</v>
      </c>
      <c r="B1" s="401" t="s">
        <v>28</v>
      </c>
      <c r="C1" s="402"/>
      <c r="D1" s="402"/>
      <c r="E1" s="402"/>
      <c r="F1" s="402"/>
      <c r="G1" s="402"/>
      <c r="H1" s="402"/>
      <c r="I1" s="117"/>
      <c r="J1" s="138"/>
      <c r="K1" s="138"/>
      <c r="L1" s="118"/>
      <c r="M1" s="118"/>
      <c r="N1" s="118"/>
      <c r="O1" s="389" t="s">
        <v>6</v>
      </c>
      <c r="P1" s="403"/>
      <c r="Q1" s="389">
        <v>2016</v>
      </c>
      <c r="R1" s="389"/>
      <c r="S1" s="389">
        <v>2017</v>
      </c>
      <c r="T1" s="389"/>
      <c r="AE1" s="285"/>
      <c r="AF1" s="285"/>
    </row>
    <row r="2" spans="1:33" ht="23.25" customHeight="1">
      <c r="A2" s="400"/>
      <c r="B2" s="119" t="s">
        <v>202</v>
      </c>
      <c r="C2" s="119" t="s">
        <v>218</v>
      </c>
      <c r="D2" s="120" t="s">
        <v>7</v>
      </c>
      <c r="E2" s="404" t="s">
        <v>205</v>
      </c>
      <c r="F2" s="404"/>
      <c r="G2" s="404" t="s">
        <v>219</v>
      </c>
      <c r="H2" s="405"/>
      <c r="I2" s="121" t="s">
        <v>203</v>
      </c>
      <c r="J2" s="122" t="s">
        <v>226</v>
      </c>
      <c r="K2" s="122" t="s">
        <v>8</v>
      </c>
      <c r="L2" s="124" t="s">
        <v>4</v>
      </c>
      <c r="M2" s="124" t="s">
        <v>3</v>
      </c>
      <c r="N2" s="125" t="s">
        <v>9</v>
      </c>
      <c r="O2" s="126" t="s">
        <v>10</v>
      </c>
      <c r="P2" s="127" t="s">
        <v>11</v>
      </c>
      <c r="Q2" s="127" t="s">
        <v>12</v>
      </c>
      <c r="R2" s="127" t="s">
        <v>13</v>
      </c>
      <c r="S2" s="127" t="s">
        <v>12</v>
      </c>
      <c r="T2" s="127" t="s">
        <v>13</v>
      </c>
      <c r="U2" s="281" t="s">
        <v>216</v>
      </c>
      <c r="W2" s="282"/>
      <c r="X2" s="282"/>
      <c r="Y2" s="282"/>
      <c r="Z2" s="282"/>
      <c r="AD2" s="282"/>
      <c r="AE2" s="282"/>
      <c r="AF2" s="282"/>
      <c r="AG2" s="282"/>
    </row>
    <row r="3" spans="1:33" ht="12">
      <c r="A3" s="128" t="str">
        <f t="shared" ref="A3:A31" si="0">O3</f>
        <v>Scotland</v>
      </c>
      <c r="B3" s="129">
        <f t="shared" ref="B3" si="1">Q3/R3*100</f>
        <v>90.484511517077053</v>
      </c>
      <c r="C3" s="129">
        <f t="shared" ref="C3" si="2">S3/T3*100</f>
        <v>91.018059773054176</v>
      </c>
      <c r="D3" s="129">
        <f>95</f>
        <v>95</v>
      </c>
      <c r="E3" s="3">
        <f t="shared" ref="E3" si="3">SUM(1*MID(I3,1,FIND(" - ",I3)-1))</f>
        <v>90</v>
      </c>
      <c r="F3" s="130">
        <f t="shared" ref="F3" si="4">SUM(1*MID(I3,FIND(" - ",I3)+2,LEN(I3)))</f>
        <v>91</v>
      </c>
      <c r="G3" s="130">
        <f t="shared" ref="G3" si="5">SUM(1*MID(J3,1,FIND(" - ",J3)-1))</f>
        <v>90</v>
      </c>
      <c r="H3" s="130">
        <f t="shared" ref="H3" si="6">SUM(1*MID(J3,FIND(" - ",J3)+2,LEN(J3)))</f>
        <v>92</v>
      </c>
      <c r="I3" s="131"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90 - 91</v>
      </c>
      <c r="J3" s="132"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90 - 92</v>
      </c>
      <c r="K3" s="133">
        <f t="shared" ref="K3" si="9">C3-B3</f>
        <v>0.53354825597712363</v>
      </c>
      <c r="L3" s="137">
        <f t="shared" ref="L3" si="10">((S3/T3)-(Q3/R3))-(NORMSINV(1-(0.05/COUNTA($O$3:$O$31)))*(SQRT((((Q3/R3)*(1-(Q3/R3)))/R3)+(((S3/T3)*(1-(S3/T3)))/T3))))</f>
        <v>-9.7890942080931815E-3</v>
      </c>
      <c r="M3" s="137">
        <f t="shared" ref="M3" si="11">((S3/T3)-(Q3/R3))+(NORMSINV(1-(0.05/COUNTA($O$3:$O$31)))*(SQRT((((Q3/R3)*(1-(Q3/R3)))/R3)+(((S3/T3)*(1-(S3/T3)))/T3))))</f>
        <v>2.0460059327635866E-2</v>
      </c>
      <c r="N3" s="134">
        <f t="shared" ref="N3" si="12">IF(ISERR(IF(AND(((S3/T3)-(Q3/R3))-(NORMSINV(1-(0.05/COUNTA($P$3:$P$31)))*(SQRT((((Q3/R3)*(1-(Q3/R3)))/R3)+(((S3/T3)*(1-(S3/T3)))/T3))))&gt;0,((S3/T3)-(Q3/R3))+(NORMSINV(1-(0.05/COUNTA($P$3:$P$31)))*(SQRT((((Q3/R3)*(1-(Q3/R3)))/R3)+(((S3/T3)*(1-(S3/T3)))/T3))))&gt;0),1,IF(AND(((S3/T3)-(Q3/R3))-(NORMSINV(1-(0.05/COUNTA($P$3:$P$31)))*(SQRT((((Q3/R3)*(1-(Q3/R3)))/R3)+(((S3/T3)*(1-(S3/T3)))/T3))))&lt;0,((S3/T3)-(Q3/R3))+(NORMSINV(1-(0.05/COUNTA($P$3:$P$31)))*(SQRT((((Q3/R3)*(1-(Q3/R3)))/R3)+(((S3/T3)*(1-(S3/T3)))/T3))))&lt;0),-1,0))),"",IF(AND(((S3/T3)-(Q3/R3))-(NORMSINV(1-(0.05/COUNTA($P$3:$P$31)))*(SQRT((((Q3/R3)*(1-(Q3/R3)))/R3)+(((S3/T3)*(1-(S3/T3)))/T3))))&gt;0,((S3/T3)-(Q3/R3))+(NORMSINV(1-(0.05/COUNTA($P$3:$P$31)))*(SQRT((((Q3/R3)*(1-(Q3/R3)))/R3)+(((S3/T3)*(1-(S3/T3)))/T3))))&gt;0),1,IF(AND(((S3/T3)-(Q3/R3))-(NORMSINV(1-(0.05/COUNTA($P$3:$P$31)))*(SQRT((((Q3/R3)*(1-(Q3/R3)))/R3)+(((S3/T3)*(1-(S3/T3)))/T3))))&lt;0,((S3/T3)-(Q3/R3))+(NORMSINV(1-(0.05/COUNTA($P$3:$P$31)))*(SQRT((((Q3/R3)*(1-(Q3/R3)))/R3)+(((S3/T3)*(1-(S3/T3)))/T3))))&lt;0),-1,0)))</f>
        <v>0</v>
      </c>
      <c r="O3" s="128" t="s">
        <v>118</v>
      </c>
      <c r="P3" s="128" t="s">
        <v>167</v>
      </c>
      <c r="Q3" s="150">
        <f>SUM(Q4:Q32)</f>
        <v>5696</v>
      </c>
      <c r="R3" s="150">
        <f t="shared" ref="R3:T3" si="13">SUM(R4:R32)</f>
        <v>6295</v>
      </c>
      <c r="S3" s="150">
        <f t="shared" si="13"/>
        <v>5695</v>
      </c>
      <c r="T3" s="150">
        <f t="shared" si="13"/>
        <v>6257</v>
      </c>
      <c r="U3" s="281">
        <v>0</v>
      </c>
      <c r="W3" s="280"/>
      <c r="Z3" s="280"/>
      <c r="AD3" s="280"/>
      <c r="AG3" s="280"/>
    </row>
    <row r="4" spans="1:33" ht="12">
      <c r="A4" s="128" t="str">
        <f t="shared" si="0"/>
        <v>Borders</v>
      </c>
      <c r="B4" s="129">
        <f t="shared" ref="B4:B31" si="14">Q4/R4*100</f>
        <v>100</v>
      </c>
      <c r="C4" s="129">
        <f t="shared" ref="C4:C31" si="15">S4/T4*100</f>
        <v>99.099099099099092</v>
      </c>
      <c r="D4" s="129">
        <f>95</f>
        <v>95</v>
      </c>
      <c r="E4" s="130">
        <f t="shared" ref="E4:E31" si="16">SUM(1*MID(I4,1,FIND(" - ",I4)-1))</f>
        <v>98</v>
      </c>
      <c r="F4" s="130">
        <f t="shared" ref="F4:F31" si="17">SUM(1*MID(I4,FIND(" - ",I4)+2,LEN(I4)))</f>
        <v>100</v>
      </c>
      <c r="G4" s="130">
        <f t="shared" ref="G4:G31" si="18">SUM(1*MID(J4,1,FIND(" - ",J4)-1))</f>
        <v>95</v>
      </c>
      <c r="H4" s="130">
        <f t="shared" ref="H4:H31" si="19">SUM(1*MID(J4,FIND(" - ",J4)+2,LEN(J4)))</f>
        <v>100</v>
      </c>
      <c r="I4" s="135" t="str">
        <f t="shared" ref="I4:I31" si="20">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98 - 100</v>
      </c>
      <c r="J4" s="132" t="str">
        <f t="shared" ref="J4:J31" si="21">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95 - 100</v>
      </c>
      <c r="K4" s="133">
        <f t="shared" ref="K4:K31" si="22">C4-B4</f>
        <v>-0.90090090090090769</v>
      </c>
      <c r="L4" s="137">
        <f t="shared" ref="L4:L31" si="23">((S4/T4)-(Q4/R4))-(NORMSINV(1-(0.05/COUNTA($O$3:$O$31)))*(SQRT((((Q4/R4)*(1-(Q4/R4)))/R4)+(((S4/T4)*(1-(S4/T4)))/T4))))</f>
        <v>-3.5238384649756281E-2</v>
      </c>
      <c r="M4" s="137">
        <f t="shared" ref="M4:M31" si="24">((S4/T4)-(Q4/R4))+(NORMSINV(1-(0.05/COUNTA($O$3:$O$31)))*(SQRT((((Q4/R4)*(1-(Q4/R4)))/R4)+(((S4/T4)*(1-(S4/T4)))/T4))))</f>
        <v>1.7220366631738225E-2</v>
      </c>
      <c r="N4" s="134">
        <f t="shared" ref="N4:N31" si="25">IF(ISERR(IF(AND(((S4/T4)-(Q4/R4))-(NORMSINV(1-(0.05/COUNTA($P$3:$P$31)))*(SQRT((((Q4/R4)*(1-(Q4/R4)))/R4)+(((S4/T4)*(1-(S4/T4)))/T4))))&gt;0,((S4/T4)-(Q4/R4))+(NORMSINV(1-(0.05/COUNTA($P$3:$P$31)))*(SQRT((((Q4/R4)*(1-(Q4/R4)))/R4)+(((S4/T4)*(1-(S4/T4)))/T4))))&gt;0),1,IF(AND(((S4/T4)-(Q4/R4))-(NORMSINV(1-(0.05/COUNTA($P$3:$P$31)))*(SQRT((((Q4/R4)*(1-(Q4/R4)))/R4)+(((S4/T4)*(1-(S4/T4)))/T4))))&lt;0,((S4/T4)-(Q4/R4))+(NORMSINV(1-(0.05/COUNTA($P$3:$P$31)))*(SQRT((((Q4/R4)*(1-(Q4/R4)))/R4)+(((S4/T4)*(1-(S4/T4)))/T4))))&lt;0),-1,0))),"",IF(AND(((S4/T4)-(Q4/R4))-(NORMSINV(1-(0.05/COUNTA($P$3:$P$31)))*(SQRT((((Q4/R4)*(1-(Q4/R4)))/R4)+(((S4/T4)*(1-(S4/T4)))/T4))))&gt;0,((S4/T4)-(Q4/R4))+(NORMSINV(1-(0.05/COUNTA($P$3:$P$31)))*(SQRT((((Q4/R4)*(1-(Q4/R4)))/R4)+(((S4/T4)*(1-(S4/T4)))/T4))))&gt;0),1,IF(AND(((S4/T4)-(Q4/R4))-(NORMSINV(1-(0.05/COUNTA($P$3:$P$31)))*(SQRT((((Q4/R4)*(1-(Q4/R4)))/R4)+(((S4/T4)*(1-(S4/T4)))/T4))))&lt;0,((S4/T4)-(Q4/R4))+(NORMSINV(1-(0.05/COUNTA($P$3:$P$31)))*(SQRT((((Q4/R4)*(1-(Q4/R4)))/R4)+(((S4/T4)*(1-(S4/T4)))/T4))))&lt;0),-1,0)))</f>
        <v>0</v>
      </c>
      <c r="O4" s="128" t="s">
        <v>14</v>
      </c>
      <c r="P4" s="128" t="s">
        <v>48</v>
      </c>
      <c r="Q4" s="150">
        <v>155</v>
      </c>
      <c r="R4" s="150">
        <v>155</v>
      </c>
      <c r="S4" s="150">
        <v>110</v>
      </c>
      <c r="T4" s="150">
        <v>111</v>
      </c>
      <c r="U4" s="281">
        <v>1</v>
      </c>
      <c r="W4" s="280"/>
      <c r="Z4" s="280"/>
      <c r="AB4" s="286"/>
      <c r="AD4" s="280"/>
      <c r="AG4" s="280"/>
    </row>
    <row r="5" spans="1:33" ht="12">
      <c r="A5" s="128" t="str">
        <f t="shared" si="0"/>
        <v>Wishaw</v>
      </c>
      <c r="B5" s="129">
        <f t="shared" si="14"/>
        <v>94.360902255639104</v>
      </c>
      <c r="C5" s="129">
        <f t="shared" si="15"/>
        <v>96.428571428571431</v>
      </c>
      <c r="D5" s="129">
        <f>95</f>
        <v>95</v>
      </c>
      <c r="E5" s="130">
        <f t="shared" si="16"/>
        <v>91</v>
      </c>
      <c r="F5" s="130">
        <f t="shared" si="17"/>
        <v>97</v>
      </c>
      <c r="G5" s="130">
        <f t="shared" si="18"/>
        <v>94</v>
      </c>
      <c r="H5" s="130">
        <f t="shared" si="19"/>
        <v>98</v>
      </c>
      <c r="I5" s="135" t="str">
        <f t="shared" si="20"/>
        <v>91 - 97</v>
      </c>
      <c r="J5" s="132" t="str">
        <f t="shared" si="21"/>
        <v>94 - 98</v>
      </c>
      <c r="K5" s="133">
        <f t="shared" si="22"/>
        <v>2.0676691729323267</v>
      </c>
      <c r="L5" s="137">
        <f t="shared" si="23"/>
        <v>-3.1888988409505055E-2</v>
      </c>
      <c r="M5" s="137">
        <f t="shared" si="24"/>
        <v>7.3242371868151634E-2</v>
      </c>
      <c r="N5" s="134">
        <f t="shared" si="25"/>
        <v>0</v>
      </c>
      <c r="O5" s="128" t="s">
        <v>91</v>
      </c>
      <c r="P5" s="128" t="s">
        <v>90</v>
      </c>
      <c r="Q5" s="150">
        <v>251</v>
      </c>
      <c r="R5" s="150">
        <v>266</v>
      </c>
      <c r="S5" s="150">
        <v>270</v>
      </c>
      <c r="T5" s="150">
        <v>280</v>
      </c>
      <c r="U5" s="281">
        <v>2</v>
      </c>
      <c r="W5" s="280"/>
      <c r="Z5" s="280"/>
      <c r="AB5" s="286"/>
      <c r="AD5" s="280"/>
      <c r="AG5" s="280"/>
    </row>
    <row r="6" spans="1:33" ht="12">
      <c r="A6" s="128" t="str">
        <f t="shared" si="0"/>
        <v>Hairmyres</v>
      </c>
      <c r="B6" s="129">
        <f t="shared" si="14"/>
        <v>92.825112107623326</v>
      </c>
      <c r="C6" s="129">
        <f t="shared" si="15"/>
        <v>96.296296296296291</v>
      </c>
      <c r="D6" s="129">
        <f>95</f>
        <v>95</v>
      </c>
      <c r="E6" s="130">
        <f t="shared" si="16"/>
        <v>89</v>
      </c>
      <c r="F6" s="130">
        <f t="shared" si="17"/>
        <v>96</v>
      </c>
      <c r="G6" s="130">
        <f t="shared" si="18"/>
        <v>93</v>
      </c>
      <c r="H6" s="130">
        <f t="shared" si="19"/>
        <v>98</v>
      </c>
      <c r="I6" s="135" t="str">
        <f t="shared" si="20"/>
        <v>89 - 96</v>
      </c>
      <c r="J6" s="132" t="str">
        <f t="shared" si="21"/>
        <v>93 - 98</v>
      </c>
      <c r="K6" s="133">
        <f t="shared" si="22"/>
        <v>3.4711841886729644</v>
      </c>
      <c r="L6" s="137">
        <f t="shared" si="23"/>
        <v>-2.9854021036278877E-2</v>
      </c>
      <c r="M6" s="137">
        <f t="shared" si="24"/>
        <v>9.9277704809738299E-2</v>
      </c>
      <c r="N6" s="134">
        <f t="shared" si="25"/>
        <v>0</v>
      </c>
      <c r="O6" s="128" t="s">
        <v>85</v>
      </c>
      <c r="P6" s="128" t="s">
        <v>84</v>
      </c>
      <c r="Q6" s="150">
        <v>207</v>
      </c>
      <c r="R6" s="150">
        <v>223</v>
      </c>
      <c r="S6" s="150">
        <v>182</v>
      </c>
      <c r="T6" s="150">
        <v>189</v>
      </c>
      <c r="U6" s="281">
        <v>3</v>
      </c>
      <c r="W6" s="280"/>
      <c r="Z6" s="280"/>
      <c r="AB6" s="286"/>
      <c r="AD6" s="280"/>
      <c r="AG6" s="280"/>
    </row>
    <row r="7" spans="1:33" ht="12">
      <c r="A7" s="128" t="str">
        <f t="shared" si="0"/>
        <v>Gilbert Bain</v>
      </c>
      <c r="B7" s="129">
        <f t="shared" si="14"/>
        <v>96.875</v>
      </c>
      <c r="C7" s="129">
        <f t="shared" si="15"/>
        <v>95.454545454545453</v>
      </c>
      <c r="D7" s="129">
        <f>95</f>
        <v>95</v>
      </c>
      <c r="E7" s="130">
        <f t="shared" si="16"/>
        <v>84</v>
      </c>
      <c r="F7" s="130">
        <f t="shared" si="17"/>
        <v>99</v>
      </c>
      <c r="G7" s="130">
        <f t="shared" si="18"/>
        <v>78</v>
      </c>
      <c r="H7" s="130">
        <f t="shared" si="19"/>
        <v>99</v>
      </c>
      <c r="I7" s="135" t="str">
        <f t="shared" si="20"/>
        <v>84 - 99</v>
      </c>
      <c r="J7" s="132" t="str">
        <f t="shared" si="21"/>
        <v>78 - 99</v>
      </c>
      <c r="K7" s="133">
        <f t="shared" si="22"/>
        <v>-1.4204545454545467</v>
      </c>
      <c r="L7" s="137">
        <f t="shared" si="23"/>
        <v>-0.17219725539521974</v>
      </c>
      <c r="M7" s="137">
        <f t="shared" si="24"/>
        <v>0.14378816448612891</v>
      </c>
      <c r="N7" s="134">
        <f t="shared" si="25"/>
        <v>0</v>
      </c>
      <c r="O7" s="128" t="s">
        <v>105</v>
      </c>
      <c r="P7" s="128" t="s">
        <v>104</v>
      </c>
      <c r="Q7" s="150">
        <v>31</v>
      </c>
      <c r="R7" s="150">
        <v>32</v>
      </c>
      <c r="S7" s="150">
        <v>21</v>
      </c>
      <c r="T7" s="150">
        <v>22</v>
      </c>
      <c r="U7" s="281">
        <v>4</v>
      </c>
      <c r="W7" s="280"/>
      <c r="Z7" s="280"/>
      <c r="AB7" s="286"/>
      <c r="AD7" s="280"/>
      <c r="AG7" s="280"/>
    </row>
    <row r="8" spans="1:33" ht="12">
      <c r="A8" s="128" t="str">
        <f t="shared" si="0"/>
        <v>L&amp;I</v>
      </c>
      <c r="B8" s="129">
        <f t="shared" si="14"/>
        <v>87.5</v>
      </c>
      <c r="C8" s="129">
        <f t="shared" si="15"/>
        <v>95.454545454545453</v>
      </c>
      <c r="D8" s="129">
        <f>95</f>
        <v>95</v>
      </c>
      <c r="E8" s="130">
        <f t="shared" si="16"/>
        <v>72</v>
      </c>
      <c r="F8" s="130">
        <f t="shared" si="17"/>
        <v>95</v>
      </c>
      <c r="G8" s="130">
        <f t="shared" si="18"/>
        <v>78</v>
      </c>
      <c r="H8" s="130">
        <f t="shared" si="19"/>
        <v>99</v>
      </c>
      <c r="I8" s="135" t="str">
        <f t="shared" si="20"/>
        <v>72 - 95</v>
      </c>
      <c r="J8" s="132" t="str">
        <f t="shared" si="21"/>
        <v>78 - 99</v>
      </c>
      <c r="K8" s="133">
        <f t="shared" si="22"/>
        <v>7.9545454545454533</v>
      </c>
      <c r="L8" s="137">
        <f t="shared" si="23"/>
        <v>-0.13517692623908092</v>
      </c>
      <c r="M8" s="137">
        <f t="shared" si="24"/>
        <v>0.29426783532999012</v>
      </c>
      <c r="N8" s="134">
        <f t="shared" si="25"/>
        <v>0</v>
      </c>
      <c r="O8" s="128" t="s">
        <v>79</v>
      </c>
      <c r="P8" s="128" t="s">
        <v>78</v>
      </c>
      <c r="Q8" s="150">
        <v>28</v>
      </c>
      <c r="R8" s="150">
        <v>32</v>
      </c>
      <c r="S8" s="150">
        <v>21</v>
      </c>
      <c r="T8" s="150">
        <v>22</v>
      </c>
      <c r="U8" s="281">
        <v>5</v>
      </c>
      <c r="W8" s="280"/>
      <c r="Z8" s="280"/>
      <c r="AB8" s="286"/>
      <c r="AD8" s="280"/>
      <c r="AG8" s="280"/>
    </row>
    <row r="9" spans="1:33" ht="12">
      <c r="A9" s="128" t="str">
        <f t="shared" si="0"/>
        <v>FVRH</v>
      </c>
      <c r="B9" s="129">
        <f t="shared" si="14"/>
        <v>90.862944162436548</v>
      </c>
      <c r="C9" s="129">
        <f t="shared" si="15"/>
        <v>94.818652849740943</v>
      </c>
      <c r="D9" s="129">
        <f>95</f>
        <v>95</v>
      </c>
      <c r="E9" s="130">
        <f t="shared" si="16"/>
        <v>88</v>
      </c>
      <c r="F9" s="130">
        <f t="shared" si="17"/>
        <v>93</v>
      </c>
      <c r="G9" s="130">
        <f t="shared" si="18"/>
        <v>92</v>
      </c>
      <c r="H9" s="130">
        <f t="shared" si="19"/>
        <v>97</v>
      </c>
      <c r="I9" s="135" t="str">
        <f t="shared" si="20"/>
        <v>88 - 93</v>
      </c>
      <c r="J9" s="132" t="str">
        <f t="shared" si="21"/>
        <v>92 - 97</v>
      </c>
      <c r="K9" s="133">
        <f t="shared" si="22"/>
        <v>3.9557086873043943</v>
      </c>
      <c r="L9" s="137">
        <f t="shared" si="23"/>
        <v>-1.4211619097192277E-2</v>
      </c>
      <c r="M9" s="137">
        <f t="shared" si="24"/>
        <v>9.3325792843280145E-2</v>
      </c>
      <c r="N9" s="134">
        <f t="shared" si="25"/>
        <v>0</v>
      </c>
      <c r="O9" s="128" t="s">
        <v>148</v>
      </c>
      <c r="P9" s="128" t="s">
        <v>58</v>
      </c>
      <c r="Q9" s="150">
        <v>358</v>
      </c>
      <c r="R9" s="150">
        <v>394</v>
      </c>
      <c r="S9" s="150">
        <v>366</v>
      </c>
      <c r="T9" s="150">
        <v>386</v>
      </c>
      <c r="U9" s="281">
        <v>6</v>
      </c>
      <c r="W9" s="280"/>
      <c r="Z9" s="280"/>
      <c r="AA9" s="288"/>
      <c r="AB9" s="286"/>
      <c r="AD9" s="280"/>
      <c r="AG9" s="280"/>
    </row>
    <row r="10" spans="1:33" ht="12">
      <c r="A10" s="128" t="str">
        <f t="shared" si="0"/>
        <v>VHK</v>
      </c>
      <c r="B10" s="129">
        <f t="shared" si="14"/>
        <v>91.416309012875544</v>
      </c>
      <c r="C10" s="129">
        <f t="shared" si="15"/>
        <v>94.158878504672899</v>
      </c>
      <c r="D10" s="129">
        <f>95</f>
        <v>95</v>
      </c>
      <c r="E10" s="130">
        <f t="shared" si="16"/>
        <v>89</v>
      </c>
      <c r="F10" s="130">
        <f t="shared" si="17"/>
        <v>94</v>
      </c>
      <c r="G10" s="130">
        <f t="shared" si="18"/>
        <v>92</v>
      </c>
      <c r="H10" s="130">
        <f t="shared" si="19"/>
        <v>96</v>
      </c>
      <c r="I10" s="135" t="str">
        <f t="shared" si="20"/>
        <v>89 - 94</v>
      </c>
      <c r="J10" s="132" t="str">
        <f t="shared" si="21"/>
        <v>92 - 96</v>
      </c>
      <c r="K10" s="133">
        <f t="shared" si="22"/>
        <v>2.7425694917973544</v>
      </c>
      <c r="L10" s="137">
        <f t="shared" si="23"/>
        <v>-2.2967848614194625E-2</v>
      </c>
      <c r="M10" s="137">
        <f t="shared" si="24"/>
        <v>7.7819238450141687E-2</v>
      </c>
      <c r="N10" s="134">
        <f t="shared" si="25"/>
        <v>0</v>
      </c>
      <c r="O10" s="128" t="s">
        <v>146</v>
      </c>
      <c r="P10" s="128" t="s">
        <v>168</v>
      </c>
      <c r="Q10" s="150">
        <v>426</v>
      </c>
      <c r="R10" s="150">
        <v>466</v>
      </c>
      <c r="S10" s="150">
        <v>403</v>
      </c>
      <c r="T10" s="150">
        <v>428</v>
      </c>
      <c r="U10" s="281">
        <v>7</v>
      </c>
      <c r="W10" s="280"/>
      <c r="Z10" s="280"/>
      <c r="AB10" s="286"/>
      <c r="AD10" s="280"/>
      <c r="AG10" s="280"/>
    </row>
    <row r="11" spans="1:33" ht="12">
      <c r="A11" s="128" t="str">
        <f t="shared" si="0"/>
        <v>SJH</v>
      </c>
      <c r="B11" s="129">
        <f t="shared" si="14"/>
        <v>91.666666666666657</v>
      </c>
      <c r="C11" s="129">
        <f t="shared" si="15"/>
        <v>93.582887700534755</v>
      </c>
      <c r="D11" s="129">
        <f>95</f>
        <v>95</v>
      </c>
      <c r="E11" s="130">
        <f t="shared" si="16"/>
        <v>87</v>
      </c>
      <c r="F11" s="130">
        <f t="shared" si="17"/>
        <v>95</v>
      </c>
      <c r="G11" s="130">
        <f t="shared" si="18"/>
        <v>89</v>
      </c>
      <c r="H11" s="130">
        <f t="shared" si="19"/>
        <v>96</v>
      </c>
      <c r="I11" s="135" t="str">
        <f t="shared" si="20"/>
        <v>87 - 95</v>
      </c>
      <c r="J11" s="132" t="str">
        <f t="shared" si="21"/>
        <v>89 - 96</v>
      </c>
      <c r="K11" s="133">
        <f t="shared" si="22"/>
        <v>1.9162210338680978</v>
      </c>
      <c r="L11" s="137">
        <f t="shared" si="23"/>
        <v>-6.0693602461102211E-2</v>
      </c>
      <c r="M11" s="137">
        <f t="shared" si="24"/>
        <v>9.901802313846407E-2</v>
      </c>
      <c r="N11" s="134">
        <f t="shared" si="25"/>
        <v>0</v>
      </c>
      <c r="O11" s="128" t="s">
        <v>96</v>
      </c>
      <c r="P11" s="128" t="s">
        <v>95</v>
      </c>
      <c r="Q11" s="150">
        <v>165</v>
      </c>
      <c r="R11" s="150">
        <v>180</v>
      </c>
      <c r="S11" s="150">
        <v>175</v>
      </c>
      <c r="T11" s="150">
        <v>187</v>
      </c>
      <c r="U11" s="281">
        <v>8</v>
      </c>
      <c r="W11" s="280"/>
      <c r="Z11" s="280"/>
      <c r="AB11" s="286"/>
      <c r="AD11" s="280"/>
      <c r="AG11" s="280"/>
    </row>
    <row r="12" spans="1:33" ht="12">
      <c r="A12" s="128" t="str">
        <f t="shared" si="0"/>
        <v>GRI</v>
      </c>
      <c r="B12" s="129">
        <f t="shared" si="14"/>
        <v>93.415637860082299</v>
      </c>
      <c r="C12" s="129">
        <f t="shared" si="15"/>
        <v>93.004115226337447</v>
      </c>
      <c r="D12" s="129">
        <f>95</f>
        <v>95</v>
      </c>
      <c r="E12" s="130">
        <f t="shared" si="16"/>
        <v>91</v>
      </c>
      <c r="F12" s="130">
        <f t="shared" si="17"/>
        <v>95</v>
      </c>
      <c r="G12" s="130">
        <f t="shared" si="18"/>
        <v>90</v>
      </c>
      <c r="H12" s="130">
        <f t="shared" si="19"/>
        <v>95</v>
      </c>
      <c r="I12" s="135" t="str">
        <f t="shared" si="20"/>
        <v>91 - 95</v>
      </c>
      <c r="J12" s="132" t="str">
        <f t="shared" si="21"/>
        <v>90 - 95</v>
      </c>
      <c r="K12" s="133">
        <f t="shared" si="22"/>
        <v>-0.41152263374485187</v>
      </c>
      <c r="L12" s="137">
        <f t="shared" si="23"/>
        <v>-5.1313728542750521E-2</v>
      </c>
      <c r="M12" s="137">
        <f t="shared" si="24"/>
        <v>4.3083275867853439E-2</v>
      </c>
      <c r="N12" s="134">
        <f t="shared" si="25"/>
        <v>0</v>
      </c>
      <c r="O12" s="128" t="s">
        <v>149</v>
      </c>
      <c r="P12" s="128" t="s">
        <v>65</v>
      </c>
      <c r="Q12" s="150">
        <v>454</v>
      </c>
      <c r="R12" s="150">
        <v>486</v>
      </c>
      <c r="S12" s="150">
        <v>452</v>
      </c>
      <c r="T12" s="150">
        <v>486</v>
      </c>
      <c r="U12" s="281">
        <v>9</v>
      </c>
      <c r="W12" s="280"/>
      <c r="Z12" s="280"/>
      <c r="AB12" s="286"/>
      <c r="AD12" s="280"/>
      <c r="AG12" s="280"/>
    </row>
    <row r="13" spans="1:33" ht="12">
      <c r="A13" s="128" t="str">
        <f t="shared" si="0"/>
        <v>QEUH</v>
      </c>
      <c r="B13" s="129">
        <f t="shared" si="14"/>
        <v>91.141141141141148</v>
      </c>
      <c r="C13" s="129">
        <f t="shared" si="15"/>
        <v>92.847124824684428</v>
      </c>
      <c r="D13" s="129">
        <f>95</f>
        <v>95</v>
      </c>
      <c r="E13" s="130">
        <f t="shared" si="16"/>
        <v>89</v>
      </c>
      <c r="F13" s="130">
        <f t="shared" si="17"/>
        <v>93</v>
      </c>
      <c r="G13" s="130">
        <f t="shared" si="18"/>
        <v>91</v>
      </c>
      <c r="H13" s="130">
        <f t="shared" si="19"/>
        <v>95</v>
      </c>
      <c r="I13" s="135" t="str">
        <f t="shared" si="20"/>
        <v>89 - 93</v>
      </c>
      <c r="J13" s="132" t="str">
        <f t="shared" si="21"/>
        <v>91 - 95</v>
      </c>
      <c r="K13" s="133">
        <f t="shared" si="22"/>
        <v>1.7059836835432804</v>
      </c>
      <c r="L13" s="137">
        <f t="shared" si="23"/>
        <v>-2.5762009630734072E-2</v>
      </c>
      <c r="M13" s="137">
        <f t="shared" si="24"/>
        <v>5.988168330159984E-2</v>
      </c>
      <c r="N13" s="134">
        <f t="shared" si="25"/>
        <v>0</v>
      </c>
      <c r="O13" s="128" t="s">
        <v>194</v>
      </c>
      <c r="P13" s="128" t="s">
        <v>193</v>
      </c>
      <c r="Q13" s="150">
        <v>607</v>
      </c>
      <c r="R13" s="150">
        <v>666</v>
      </c>
      <c r="S13" s="150">
        <v>662</v>
      </c>
      <c r="T13" s="150">
        <v>713</v>
      </c>
      <c r="U13" s="281">
        <v>10</v>
      </c>
      <c r="W13" s="280"/>
      <c r="Z13" s="280"/>
      <c r="AA13" s="288"/>
      <c r="AB13" s="286"/>
      <c r="AD13" s="280"/>
      <c r="AG13" s="280"/>
    </row>
    <row r="14" spans="1:33" ht="12">
      <c r="A14" s="128" t="str">
        <f t="shared" si="0"/>
        <v>IRH</v>
      </c>
      <c r="B14" s="129">
        <f t="shared" si="14"/>
        <v>94.152046783625735</v>
      </c>
      <c r="C14" s="129">
        <f t="shared" si="15"/>
        <v>92.045454545454547</v>
      </c>
      <c r="D14" s="129">
        <f>95</f>
        <v>95</v>
      </c>
      <c r="E14" s="130">
        <f t="shared" si="16"/>
        <v>90</v>
      </c>
      <c r="F14" s="130">
        <f t="shared" si="17"/>
        <v>97</v>
      </c>
      <c r="G14" s="130">
        <f t="shared" si="18"/>
        <v>87</v>
      </c>
      <c r="H14" s="130">
        <f t="shared" si="19"/>
        <v>95</v>
      </c>
      <c r="I14" s="135" t="str">
        <f t="shared" si="20"/>
        <v>90 - 97</v>
      </c>
      <c r="J14" s="132" t="str">
        <f t="shared" si="21"/>
        <v>87 - 95</v>
      </c>
      <c r="K14" s="133">
        <f t="shared" si="22"/>
        <v>-2.1065922381711886</v>
      </c>
      <c r="L14" s="137">
        <f t="shared" si="23"/>
        <v>-0.1005176899577024</v>
      </c>
      <c r="M14" s="137">
        <f t="shared" si="24"/>
        <v>5.8385845194278599E-2</v>
      </c>
      <c r="N14" s="134">
        <f t="shared" si="25"/>
        <v>0</v>
      </c>
      <c r="O14" s="128" t="s">
        <v>68</v>
      </c>
      <c r="P14" s="128" t="s">
        <v>67</v>
      </c>
      <c r="Q14" s="150">
        <v>161</v>
      </c>
      <c r="R14" s="150">
        <v>171</v>
      </c>
      <c r="S14" s="150">
        <v>162</v>
      </c>
      <c r="T14" s="150">
        <v>176</v>
      </c>
      <c r="U14" s="281">
        <v>11</v>
      </c>
      <c r="W14" s="280"/>
      <c r="Z14" s="280"/>
      <c r="AB14" s="286"/>
      <c r="AD14" s="280"/>
      <c r="AG14" s="280"/>
    </row>
    <row r="15" spans="1:33" ht="12">
      <c r="A15" s="128" t="str">
        <f t="shared" si="0"/>
        <v>ARI</v>
      </c>
      <c r="B15" s="129">
        <f t="shared" si="14"/>
        <v>91.5</v>
      </c>
      <c r="C15" s="129">
        <f t="shared" si="15"/>
        <v>91.374663072776286</v>
      </c>
      <c r="D15" s="129">
        <f>95</f>
        <v>95</v>
      </c>
      <c r="E15" s="130">
        <f t="shared" si="16"/>
        <v>88</v>
      </c>
      <c r="F15" s="130">
        <f t="shared" si="17"/>
        <v>94</v>
      </c>
      <c r="G15" s="130">
        <f t="shared" si="18"/>
        <v>88</v>
      </c>
      <c r="H15" s="130">
        <f t="shared" si="19"/>
        <v>94</v>
      </c>
      <c r="I15" s="135" t="str">
        <f t="shared" si="20"/>
        <v>88 - 94</v>
      </c>
      <c r="J15" s="132" t="str">
        <f t="shared" si="21"/>
        <v>88 - 94</v>
      </c>
      <c r="K15" s="133">
        <f t="shared" si="22"/>
        <v>-0.1253369272237137</v>
      </c>
      <c r="L15" s="137">
        <f t="shared" si="23"/>
        <v>-6.0247083090262221E-2</v>
      </c>
      <c r="M15" s="137">
        <f t="shared" si="24"/>
        <v>5.7740344545787858E-2</v>
      </c>
      <c r="N15" s="134">
        <f t="shared" si="25"/>
        <v>0</v>
      </c>
      <c r="O15" s="128" t="s">
        <v>147</v>
      </c>
      <c r="P15" s="128" t="s">
        <v>60</v>
      </c>
      <c r="Q15" s="150">
        <v>366</v>
      </c>
      <c r="R15" s="150">
        <v>400</v>
      </c>
      <c r="S15" s="150">
        <v>339</v>
      </c>
      <c r="T15" s="150">
        <v>371</v>
      </c>
      <c r="U15" s="281">
        <v>12</v>
      </c>
      <c r="W15" s="280"/>
      <c r="Z15" s="280"/>
      <c r="AB15" s="286"/>
      <c r="AD15" s="280"/>
      <c r="AG15" s="280"/>
    </row>
    <row r="16" spans="1:33" ht="12">
      <c r="A16" s="128" t="str">
        <f t="shared" si="0"/>
        <v>Crosshouse</v>
      </c>
      <c r="B16" s="129">
        <f t="shared" si="14"/>
        <v>90.582191780821915</v>
      </c>
      <c r="C16" s="129">
        <f t="shared" si="15"/>
        <v>91.297468354430379</v>
      </c>
      <c r="D16" s="129">
        <f>95</f>
        <v>95</v>
      </c>
      <c r="E16" s="130">
        <f t="shared" si="16"/>
        <v>88</v>
      </c>
      <c r="F16" s="130">
        <f t="shared" si="17"/>
        <v>93</v>
      </c>
      <c r="G16" s="130">
        <f t="shared" si="18"/>
        <v>89</v>
      </c>
      <c r="H16" s="130">
        <f t="shared" si="19"/>
        <v>93</v>
      </c>
      <c r="I16" s="135" t="str">
        <f t="shared" si="20"/>
        <v>88 - 93</v>
      </c>
      <c r="J16" s="132" t="str">
        <f t="shared" si="21"/>
        <v>89 - 93</v>
      </c>
      <c r="K16" s="133">
        <f t="shared" si="22"/>
        <v>0.7152765736084632</v>
      </c>
      <c r="L16" s="137">
        <f t="shared" si="23"/>
        <v>-4.1063537408926952E-2</v>
      </c>
      <c r="M16" s="137">
        <f t="shared" si="24"/>
        <v>5.5369068881096127E-2</v>
      </c>
      <c r="N16" s="134">
        <f t="shared" si="25"/>
        <v>0</v>
      </c>
      <c r="O16" s="128" t="s">
        <v>46</v>
      </c>
      <c r="P16" s="128" t="s">
        <v>45</v>
      </c>
      <c r="Q16" s="150">
        <v>529</v>
      </c>
      <c r="R16" s="150">
        <v>584</v>
      </c>
      <c r="S16" s="150">
        <v>577</v>
      </c>
      <c r="T16" s="150">
        <v>632</v>
      </c>
      <c r="U16" s="281">
        <v>13</v>
      </c>
      <c r="W16" s="280"/>
      <c r="Z16" s="280"/>
      <c r="AB16" s="286"/>
      <c r="AD16" s="280"/>
      <c r="AG16" s="280"/>
    </row>
    <row r="17" spans="1:33" ht="12">
      <c r="A17" s="128" t="str">
        <f t="shared" si="0"/>
        <v>Raigmore</v>
      </c>
      <c r="B17" s="129">
        <f t="shared" si="14"/>
        <v>93.548387096774192</v>
      </c>
      <c r="C17" s="129">
        <f t="shared" si="15"/>
        <v>91.162790697674424</v>
      </c>
      <c r="D17" s="129">
        <f>95</f>
        <v>95</v>
      </c>
      <c r="E17" s="130">
        <f t="shared" si="16"/>
        <v>89</v>
      </c>
      <c r="F17" s="130">
        <f t="shared" si="17"/>
        <v>96</v>
      </c>
      <c r="G17" s="130">
        <f t="shared" si="18"/>
        <v>87</v>
      </c>
      <c r="H17" s="130">
        <f t="shared" si="19"/>
        <v>94</v>
      </c>
      <c r="I17" s="135" t="str">
        <f t="shared" si="20"/>
        <v>89 - 96</v>
      </c>
      <c r="J17" s="132" t="str">
        <f t="shared" si="21"/>
        <v>87 - 94</v>
      </c>
      <c r="K17" s="133">
        <f t="shared" si="22"/>
        <v>-2.385596399099768</v>
      </c>
      <c r="L17" s="137">
        <f t="shared" si="23"/>
        <v>-0.10119064210233472</v>
      </c>
      <c r="M17" s="137">
        <f t="shared" si="24"/>
        <v>5.3478714120339416E-2</v>
      </c>
      <c r="N17" s="134">
        <f t="shared" si="25"/>
        <v>0</v>
      </c>
      <c r="O17" s="128" t="s">
        <v>82</v>
      </c>
      <c r="P17" s="128" t="s">
        <v>81</v>
      </c>
      <c r="Q17" s="150">
        <v>174</v>
      </c>
      <c r="R17" s="150">
        <v>186</v>
      </c>
      <c r="S17" s="150">
        <v>196</v>
      </c>
      <c r="T17" s="150">
        <v>215</v>
      </c>
      <c r="U17" s="281">
        <v>14</v>
      </c>
      <c r="W17" s="280"/>
      <c r="Z17" s="280"/>
      <c r="AB17" s="286"/>
      <c r="AD17" s="280"/>
      <c r="AG17" s="280"/>
    </row>
    <row r="18" spans="1:33" ht="12">
      <c r="A18" s="128" t="str">
        <f t="shared" si="0"/>
        <v>Dr Grays</v>
      </c>
      <c r="B18" s="129">
        <f t="shared" si="14"/>
        <v>90.123456790123456</v>
      </c>
      <c r="C18" s="129">
        <f t="shared" si="15"/>
        <v>90.425531914893625</v>
      </c>
      <c r="D18" s="129">
        <f>95</f>
        <v>95</v>
      </c>
      <c r="E18" s="130">
        <f t="shared" si="16"/>
        <v>82</v>
      </c>
      <c r="F18" s="130">
        <f t="shared" si="17"/>
        <v>95</v>
      </c>
      <c r="G18" s="130">
        <f t="shared" si="18"/>
        <v>83</v>
      </c>
      <c r="H18" s="130">
        <f t="shared" si="19"/>
        <v>95</v>
      </c>
      <c r="I18" s="135" t="str">
        <f t="shared" si="20"/>
        <v>82 - 95</v>
      </c>
      <c r="J18" s="132" t="str">
        <f t="shared" si="21"/>
        <v>83 - 95</v>
      </c>
      <c r="K18" s="133">
        <f t="shared" si="22"/>
        <v>0.30207512477016962</v>
      </c>
      <c r="L18" s="137">
        <f t="shared" si="23"/>
        <v>-0.12842455066425482</v>
      </c>
      <c r="M18" s="137">
        <f t="shared" si="24"/>
        <v>0.13446605315965807</v>
      </c>
      <c r="N18" s="134">
        <f t="shared" si="25"/>
        <v>0</v>
      </c>
      <c r="O18" s="128" t="s">
        <v>63</v>
      </c>
      <c r="P18" s="128" t="s">
        <v>62</v>
      </c>
      <c r="Q18" s="150">
        <v>73</v>
      </c>
      <c r="R18" s="150">
        <v>81</v>
      </c>
      <c r="S18" s="150">
        <v>85</v>
      </c>
      <c r="T18" s="150">
        <v>94</v>
      </c>
      <c r="U18" s="281">
        <v>15</v>
      </c>
      <c r="W18" s="280"/>
      <c r="Z18" s="280"/>
      <c r="AB18" s="286"/>
      <c r="AD18" s="280"/>
      <c r="AG18" s="280"/>
    </row>
    <row r="19" spans="1:33" ht="12">
      <c r="A19" s="128" t="str">
        <f t="shared" si="0"/>
        <v>PRI</v>
      </c>
      <c r="B19" s="129">
        <f t="shared" si="14"/>
        <v>90.728476821192046</v>
      </c>
      <c r="C19" s="129">
        <f t="shared" si="15"/>
        <v>89.380530973451329</v>
      </c>
      <c r="D19" s="129">
        <f>95</f>
        <v>95</v>
      </c>
      <c r="E19" s="130">
        <f t="shared" si="16"/>
        <v>85</v>
      </c>
      <c r="F19" s="130">
        <f t="shared" si="17"/>
        <v>94</v>
      </c>
      <c r="G19" s="130">
        <f t="shared" si="18"/>
        <v>82</v>
      </c>
      <c r="H19" s="130">
        <f t="shared" si="19"/>
        <v>94</v>
      </c>
      <c r="I19" s="135" t="str">
        <f t="shared" si="20"/>
        <v>85 - 94</v>
      </c>
      <c r="J19" s="132" t="str">
        <f t="shared" si="21"/>
        <v>82 - 94</v>
      </c>
      <c r="K19" s="133">
        <f t="shared" si="22"/>
        <v>-1.3479458477407178</v>
      </c>
      <c r="L19" s="137">
        <f t="shared" si="23"/>
        <v>-0.12279531158458967</v>
      </c>
      <c r="M19" s="137">
        <f t="shared" si="24"/>
        <v>9.5836394629775112E-2</v>
      </c>
      <c r="N19" s="134">
        <f t="shared" si="25"/>
        <v>0</v>
      </c>
      <c r="O19" s="128" t="s">
        <v>111</v>
      </c>
      <c r="P19" s="128" t="s">
        <v>110</v>
      </c>
      <c r="Q19" s="150">
        <v>137</v>
      </c>
      <c r="R19" s="150">
        <v>151</v>
      </c>
      <c r="S19" s="150">
        <v>101</v>
      </c>
      <c r="T19" s="150">
        <v>113</v>
      </c>
      <c r="U19" s="281">
        <v>16</v>
      </c>
      <c r="W19" s="280"/>
      <c r="Z19" s="280"/>
      <c r="AB19" s="286"/>
      <c r="AD19" s="280"/>
      <c r="AG19" s="280"/>
    </row>
    <row r="20" spans="1:33" ht="12">
      <c r="A20" s="128" t="str">
        <f t="shared" si="0"/>
        <v>WGH</v>
      </c>
      <c r="B20" s="129">
        <f t="shared" si="14"/>
        <v>83.2</v>
      </c>
      <c r="C20" s="129">
        <f t="shared" si="15"/>
        <v>89.285714285714292</v>
      </c>
      <c r="D20" s="129">
        <f>95</f>
        <v>95</v>
      </c>
      <c r="E20" s="130">
        <f t="shared" si="16"/>
        <v>76</v>
      </c>
      <c r="F20" s="130">
        <f t="shared" si="17"/>
        <v>89</v>
      </c>
      <c r="G20" s="130">
        <f t="shared" si="18"/>
        <v>83</v>
      </c>
      <c r="H20" s="130">
        <f t="shared" si="19"/>
        <v>93</v>
      </c>
      <c r="I20" s="135" t="str">
        <f t="shared" si="20"/>
        <v>76 - 89</v>
      </c>
      <c r="J20" s="132" t="str">
        <f t="shared" si="21"/>
        <v>83 - 93</v>
      </c>
      <c r="K20" s="133">
        <f t="shared" si="22"/>
        <v>6.085714285714289</v>
      </c>
      <c r="L20" s="137">
        <f t="shared" si="23"/>
        <v>-6.3278147774122842E-2</v>
      </c>
      <c r="M20" s="137">
        <f t="shared" si="24"/>
        <v>0.18499243348840871</v>
      </c>
      <c r="N20" s="134">
        <f t="shared" si="25"/>
        <v>0</v>
      </c>
      <c r="O20" s="128" t="s">
        <v>99</v>
      </c>
      <c r="P20" s="128" t="s">
        <v>98</v>
      </c>
      <c r="Q20" s="150">
        <v>104</v>
      </c>
      <c r="R20" s="150">
        <v>125</v>
      </c>
      <c r="S20" s="150">
        <v>125</v>
      </c>
      <c r="T20" s="150">
        <v>140</v>
      </c>
      <c r="U20" s="281">
        <v>17</v>
      </c>
      <c r="W20" s="280"/>
      <c r="Z20" s="280"/>
      <c r="AB20" s="286"/>
      <c r="AD20" s="280"/>
      <c r="AG20" s="280"/>
    </row>
    <row r="21" spans="1:33" ht="12">
      <c r="A21" s="128" t="str">
        <f t="shared" si="0"/>
        <v>Belford</v>
      </c>
      <c r="B21" s="129">
        <f t="shared" si="14"/>
        <v>88.888888888888886</v>
      </c>
      <c r="C21" s="129">
        <f t="shared" si="15"/>
        <v>88.888888888888886</v>
      </c>
      <c r="D21" s="129">
        <f>95</f>
        <v>95</v>
      </c>
      <c r="E21" s="130">
        <f t="shared" si="16"/>
        <v>67</v>
      </c>
      <c r="F21" s="130">
        <f t="shared" si="17"/>
        <v>97</v>
      </c>
      <c r="G21" s="130">
        <f t="shared" si="18"/>
        <v>67</v>
      </c>
      <c r="H21" s="130">
        <f t="shared" si="19"/>
        <v>97</v>
      </c>
      <c r="I21" s="135" t="str">
        <f t="shared" si="20"/>
        <v>67 - 97</v>
      </c>
      <c r="J21" s="132" t="str">
        <f t="shared" si="21"/>
        <v>67 - 97</v>
      </c>
      <c r="K21" s="133">
        <f t="shared" si="22"/>
        <v>0</v>
      </c>
      <c r="L21" s="137">
        <f t="shared" si="23"/>
        <v>-0.3063778102084348</v>
      </c>
      <c r="M21" s="137">
        <f t="shared" si="24"/>
        <v>0.3063778102084348</v>
      </c>
      <c r="N21" s="134">
        <f t="shared" si="25"/>
        <v>0</v>
      </c>
      <c r="O21" s="128" t="s">
        <v>73</v>
      </c>
      <c r="P21" s="128" t="s">
        <v>72</v>
      </c>
      <c r="Q21" s="150">
        <v>16</v>
      </c>
      <c r="R21" s="150">
        <v>18</v>
      </c>
      <c r="S21" s="150">
        <v>16</v>
      </c>
      <c r="T21" s="150">
        <v>18</v>
      </c>
      <c r="U21" s="281">
        <v>18</v>
      </c>
      <c r="W21" s="280"/>
      <c r="Z21" s="280"/>
      <c r="AB21" s="286"/>
      <c r="AD21" s="280"/>
      <c r="AG21" s="280"/>
    </row>
    <row r="22" spans="1:33" ht="12">
      <c r="A22" s="128" t="str">
        <f t="shared" si="0"/>
        <v>RAH</v>
      </c>
      <c r="B22" s="129">
        <f t="shared" si="14"/>
        <v>87.306501547987608</v>
      </c>
      <c r="C22" s="129">
        <f t="shared" si="15"/>
        <v>88.125</v>
      </c>
      <c r="D22" s="129">
        <f>95</f>
        <v>95</v>
      </c>
      <c r="E22" s="130">
        <f t="shared" si="16"/>
        <v>83</v>
      </c>
      <c r="F22" s="130">
        <f t="shared" si="17"/>
        <v>91</v>
      </c>
      <c r="G22" s="130">
        <f t="shared" si="18"/>
        <v>84</v>
      </c>
      <c r="H22" s="130">
        <f t="shared" si="19"/>
        <v>91</v>
      </c>
      <c r="I22" s="135" t="str">
        <f t="shared" si="20"/>
        <v>83 - 91</v>
      </c>
      <c r="J22" s="132" t="str">
        <f t="shared" si="21"/>
        <v>84 - 91</v>
      </c>
      <c r="K22" s="133">
        <f t="shared" si="22"/>
        <v>0.81849845201239191</v>
      </c>
      <c r="L22" s="137">
        <f t="shared" si="23"/>
        <v>-6.7525430987821905E-2</v>
      </c>
      <c r="M22" s="137">
        <f t="shared" si="24"/>
        <v>8.3895400028069583E-2</v>
      </c>
      <c r="N22" s="134">
        <f t="shared" si="25"/>
        <v>0</v>
      </c>
      <c r="O22" s="128" t="s">
        <v>150</v>
      </c>
      <c r="P22" s="128" t="s">
        <v>70</v>
      </c>
      <c r="Q22" s="150">
        <v>282</v>
      </c>
      <c r="R22" s="150">
        <v>323</v>
      </c>
      <c r="S22" s="150">
        <v>282</v>
      </c>
      <c r="T22" s="150">
        <v>320</v>
      </c>
      <c r="U22" s="281">
        <v>19</v>
      </c>
      <c r="W22" s="280"/>
      <c r="Z22" s="280"/>
      <c r="AB22" s="286"/>
      <c r="AD22" s="280"/>
      <c r="AG22" s="280"/>
    </row>
    <row r="23" spans="1:33" ht="12">
      <c r="A23" s="128" t="str">
        <f t="shared" si="0"/>
        <v>Caithness</v>
      </c>
      <c r="B23" s="129">
        <f t="shared" si="14"/>
        <v>95.348837209302332</v>
      </c>
      <c r="C23" s="129">
        <f t="shared" si="15"/>
        <v>87.096774193548384</v>
      </c>
      <c r="D23" s="129">
        <f>95</f>
        <v>95</v>
      </c>
      <c r="E23" s="130">
        <f t="shared" si="16"/>
        <v>85</v>
      </c>
      <c r="F23" s="130">
        <f t="shared" si="17"/>
        <v>99</v>
      </c>
      <c r="G23" s="130">
        <f t="shared" si="18"/>
        <v>71</v>
      </c>
      <c r="H23" s="130">
        <f t="shared" si="19"/>
        <v>95</v>
      </c>
      <c r="I23" s="135" t="str">
        <f t="shared" si="20"/>
        <v>85 - 99</v>
      </c>
      <c r="J23" s="132" t="str">
        <f t="shared" si="21"/>
        <v>71 - 95</v>
      </c>
      <c r="K23" s="133">
        <f t="shared" si="22"/>
        <v>-8.2520630157539472</v>
      </c>
      <c r="L23" s="137">
        <f t="shared" si="23"/>
        <v>-0.28209790582900796</v>
      </c>
      <c r="M23" s="137">
        <f t="shared" si="24"/>
        <v>0.11705664551392914</v>
      </c>
      <c r="N23" s="134">
        <f t="shared" si="25"/>
        <v>0</v>
      </c>
      <c r="O23" s="128" t="s">
        <v>76</v>
      </c>
      <c r="P23" s="128" t="s">
        <v>75</v>
      </c>
      <c r="Q23" s="150">
        <v>41</v>
      </c>
      <c r="R23" s="150">
        <v>43</v>
      </c>
      <c r="S23" s="150">
        <v>27</v>
      </c>
      <c r="T23" s="150">
        <v>31</v>
      </c>
      <c r="U23" s="281">
        <v>20</v>
      </c>
      <c r="W23" s="280"/>
      <c r="Z23" s="280"/>
      <c r="AB23" s="286"/>
      <c r="AD23" s="280"/>
      <c r="AG23" s="280"/>
    </row>
    <row r="24" spans="1:33" ht="12">
      <c r="A24" s="128" t="str">
        <f t="shared" si="0"/>
        <v>Monklands</v>
      </c>
      <c r="B24" s="129">
        <f t="shared" si="14"/>
        <v>89.189189189189193</v>
      </c>
      <c r="C24" s="129">
        <f t="shared" si="15"/>
        <v>86.666666666666671</v>
      </c>
      <c r="D24" s="129">
        <f>95</f>
        <v>95</v>
      </c>
      <c r="E24" s="130">
        <f t="shared" si="16"/>
        <v>84</v>
      </c>
      <c r="F24" s="130">
        <f t="shared" si="17"/>
        <v>93</v>
      </c>
      <c r="G24" s="130">
        <f t="shared" si="18"/>
        <v>81</v>
      </c>
      <c r="H24" s="130">
        <f t="shared" si="19"/>
        <v>91</v>
      </c>
      <c r="I24" s="135" t="str">
        <f t="shared" si="20"/>
        <v>84 - 93</v>
      </c>
      <c r="J24" s="132" t="str">
        <f t="shared" si="21"/>
        <v>81 - 91</v>
      </c>
      <c r="K24" s="133">
        <f t="shared" si="22"/>
        <v>-2.5225225225225216</v>
      </c>
      <c r="L24" s="137">
        <f t="shared" si="23"/>
        <v>-0.11699597516087268</v>
      </c>
      <c r="M24" s="137">
        <f t="shared" si="24"/>
        <v>6.6545524710422299E-2</v>
      </c>
      <c r="N24" s="134">
        <f t="shared" si="25"/>
        <v>0</v>
      </c>
      <c r="O24" s="128" t="s">
        <v>88</v>
      </c>
      <c r="P24" s="128" t="s">
        <v>87</v>
      </c>
      <c r="Q24" s="150">
        <v>198</v>
      </c>
      <c r="R24" s="150">
        <v>222</v>
      </c>
      <c r="S24" s="150">
        <v>182</v>
      </c>
      <c r="T24" s="150">
        <v>210</v>
      </c>
      <c r="U24" s="281">
        <v>21</v>
      </c>
      <c r="W24" s="280"/>
      <c r="Z24" s="280"/>
      <c r="AB24" s="286"/>
      <c r="AD24" s="280"/>
      <c r="AG24" s="280"/>
    </row>
    <row r="25" spans="1:33" ht="12">
      <c r="A25" s="128" t="str">
        <f t="shared" si="0"/>
        <v>GCH</v>
      </c>
      <c r="B25" s="129">
        <f t="shared" si="14"/>
        <v>80</v>
      </c>
      <c r="C25" s="129">
        <f t="shared" si="15"/>
        <v>86.206896551724128</v>
      </c>
      <c r="D25" s="129">
        <f>95</f>
        <v>95</v>
      </c>
      <c r="E25" s="130">
        <f t="shared" si="16"/>
        <v>58</v>
      </c>
      <c r="F25" s="130">
        <f t="shared" si="17"/>
        <v>92</v>
      </c>
      <c r="G25" s="130">
        <f t="shared" si="18"/>
        <v>69</v>
      </c>
      <c r="H25" s="130">
        <f t="shared" si="19"/>
        <v>95</v>
      </c>
      <c r="I25" s="135" t="str">
        <f t="shared" si="20"/>
        <v>58 - 92</v>
      </c>
      <c r="J25" s="132" t="str">
        <f t="shared" si="21"/>
        <v>69 - 95</v>
      </c>
      <c r="K25" s="133">
        <f t="shared" si="22"/>
        <v>6.2068965517241281</v>
      </c>
      <c r="L25" s="137">
        <f t="shared" si="23"/>
        <v>-0.25964692777050213</v>
      </c>
      <c r="M25" s="137">
        <f t="shared" si="24"/>
        <v>0.3837848588049847</v>
      </c>
      <c r="N25" s="134">
        <f t="shared" si="25"/>
        <v>0</v>
      </c>
      <c r="O25" s="128" t="s">
        <v>54</v>
      </c>
      <c r="P25" s="128" t="s">
        <v>53</v>
      </c>
      <c r="Q25" s="150">
        <v>16</v>
      </c>
      <c r="R25" s="150">
        <v>20</v>
      </c>
      <c r="S25" s="150">
        <v>25</v>
      </c>
      <c r="T25" s="150">
        <v>29</v>
      </c>
      <c r="U25" s="281">
        <v>22</v>
      </c>
      <c r="W25" s="280"/>
      <c r="Z25" s="280"/>
      <c r="AB25" s="286"/>
      <c r="AD25" s="280"/>
      <c r="AG25" s="280"/>
    </row>
    <row r="26" spans="1:33" ht="12">
      <c r="A26" s="128" t="str">
        <f t="shared" si="0"/>
        <v>RIE</v>
      </c>
      <c r="B26" s="129">
        <f t="shared" si="14"/>
        <v>85.171790235081374</v>
      </c>
      <c r="C26" s="129">
        <f t="shared" si="15"/>
        <v>85.326086956521735</v>
      </c>
      <c r="D26" s="129">
        <f>95</f>
        <v>95</v>
      </c>
      <c r="E26" s="130">
        <f t="shared" si="16"/>
        <v>82</v>
      </c>
      <c r="F26" s="130">
        <f t="shared" si="17"/>
        <v>88</v>
      </c>
      <c r="G26" s="130">
        <f t="shared" si="18"/>
        <v>82</v>
      </c>
      <c r="H26" s="130">
        <f t="shared" si="19"/>
        <v>88</v>
      </c>
      <c r="I26" s="135" t="str">
        <f t="shared" si="20"/>
        <v>82 - 88</v>
      </c>
      <c r="J26" s="132" t="str">
        <f t="shared" si="21"/>
        <v>82 - 88</v>
      </c>
      <c r="K26" s="133">
        <f t="shared" si="22"/>
        <v>0.15429672144036033</v>
      </c>
      <c r="L26" s="137">
        <f t="shared" si="23"/>
        <v>-6.0856281509920944E-2</v>
      </c>
      <c r="M26" s="137">
        <f t="shared" si="24"/>
        <v>6.3942215938728175E-2</v>
      </c>
      <c r="N26" s="134">
        <f t="shared" si="25"/>
        <v>0</v>
      </c>
      <c r="O26" s="128" t="s">
        <v>93</v>
      </c>
      <c r="P26" s="128" t="s">
        <v>92</v>
      </c>
      <c r="Q26" s="150">
        <v>471</v>
      </c>
      <c r="R26" s="150">
        <v>553</v>
      </c>
      <c r="S26" s="150">
        <v>471</v>
      </c>
      <c r="T26" s="150">
        <v>552</v>
      </c>
      <c r="U26" s="281">
        <v>23</v>
      </c>
      <c r="W26" s="280"/>
      <c r="Z26" s="280"/>
      <c r="AA26" s="288"/>
      <c r="AB26" s="286"/>
      <c r="AD26" s="280"/>
      <c r="AG26" s="280"/>
    </row>
    <row r="27" spans="1:33" ht="12">
      <c r="A27" s="128" t="str">
        <f t="shared" si="0"/>
        <v>Ninewells</v>
      </c>
      <c r="B27" s="129">
        <f t="shared" si="14"/>
        <v>89.296636085626915</v>
      </c>
      <c r="C27" s="129">
        <f t="shared" si="15"/>
        <v>84.210526315789465</v>
      </c>
      <c r="D27" s="129">
        <f>95</f>
        <v>95</v>
      </c>
      <c r="E27" s="130">
        <f t="shared" si="16"/>
        <v>85</v>
      </c>
      <c r="F27" s="130">
        <f t="shared" si="17"/>
        <v>92</v>
      </c>
      <c r="G27" s="130">
        <f t="shared" si="18"/>
        <v>80</v>
      </c>
      <c r="H27" s="130">
        <f t="shared" si="19"/>
        <v>88</v>
      </c>
      <c r="I27" s="135" t="str">
        <f t="shared" si="20"/>
        <v>85 - 92</v>
      </c>
      <c r="J27" s="132" t="str">
        <f t="shared" si="21"/>
        <v>80 - 88</v>
      </c>
      <c r="K27" s="133">
        <f t="shared" si="22"/>
        <v>-5.0861097698374493</v>
      </c>
      <c r="L27" s="137">
        <f t="shared" si="23"/>
        <v>-0.1284578563802673</v>
      </c>
      <c r="M27" s="137">
        <f t="shared" si="24"/>
        <v>2.6735660983518414E-2</v>
      </c>
      <c r="N27" s="134">
        <f t="shared" si="25"/>
        <v>0</v>
      </c>
      <c r="O27" s="128" t="s">
        <v>108</v>
      </c>
      <c r="P27" s="128" t="s">
        <v>107</v>
      </c>
      <c r="Q27" s="150">
        <v>292</v>
      </c>
      <c r="R27" s="150">
        <v>327</v>
      </c>
      <c r="S27" s="150">
        <v>272</v>
      </c>
      <c r="T27" s="150">
        <v>323</v>
      </c>
      <c r="U27" s="281">
        <v>24</v>
      </c>
      <c r="W27" s="280"/>
      <c r="Z27" s="280"/>
      <c r="AB27" s="286"/>
      <c r="AD27" s="280"/>
      <c r="AG27" s="280"/>
    </row>
    <row r="28" spans="1:33" ht="12">
      <c r="A28" s="128" t="str">
        <f t="shared" si="0"/>
        <v>DGRI</v>
      </c>
      <c r="B28" s="129">
        <f t="shared" si="14"/>
        <v>91.379310344827587</v>
      </c>
      <c r="C28" s="129">
        <f t="shared" si="15"/>
        <v>83.448275862068968</v>
      </c>
      <c r="D28" s="129">
        <f>95</f>
        <v>95</v>
      </c>
      <c r="E28" s="130">
        <f t="shared" si="16"/>
        <v>85</v>
      </c>
      <c r="F28" s="130">
        <f t="shared" si="17"/>
        <v>95</v>
      </c>
      <c r="G28" s="130">
        <f t="shared" si="18"/>
        <v>77</v>
      </c>
      <c r="H28" s="130">
        <f t="shared" si="19"/>
        <v>89</v>
      </c>
      <c r="I28" s="135" t="str">
        <f t="shared" si="20"/>
        <v>85 - 95</v>
      </c>
      <c r="J28" s="132" t="str">
        <f t="shared" si="21"/>
        <v>77 - 89</v>
      </c>
      <c r="K28" s="133">
        <f t="shared" si="22"/>
        <v>-7.9310344827586192</v>
      </c>
      <c r="L28" s="137">
        <f t="shared" si="23"/>
        <v>-0.19744861508776343</v>
      </c>
      <c r="M28" s="137">
        <f t="shared" si="24"/>
        <v>3.8827925432590921E-2</v>
      </c>
      <c r="N28" s="134">
        <f t="shared" si="25"/>
        <v>0</v>
      </c>
      <c r="O28" s="128" t="s">
        <v>51</v>
      </c>
      <c r="P28" s="128" t="s">
        <v>50</v>
      </c>
      <c r="Q28" s="150">
        <v>106</v>
      </c>
      <c r="R28" s="150">
        <v>116</v>
      </c>
      <c r="S28" s="150">
        <v>121</v>
      </c>
      <c r="T28" s="150">
        <v>145</v>
      </c>
      <c r="U28" s="281">
        <v>25</v>
      </c>
      <c r="W28" s="280"/>
      <c r="Z28" s="280"/>
      <c r="AB28" s="286"/>
      <c r="AD28" s="280"/>
      <c r="AG28" s="280"/>
    </row>
    <row r="29" spans="1:33" ht="12">
      <c r="A29" s="128" t="str">
        <f t="shared" si="0"/>
        <v>Western Isles</v>
      </c>
      <c r="B29" s="129">
        <f t="shared" si="14"/>
        <v>80.952380952380949</v>
      </c>
      <c r="C29" s="129">
        <f t="shared" si="15"/>
        <v>83.333333333333343</v>
      </c>
      <c r="D29" s="129">
        <f>95</f>
        <v>95</v>
      </c>
      <c r="E29" s="130">
        <f t="shared" si="16"/>
        <v>60</v>
      </c>
      <c r="F29" s="130">
        <f t="shared" si="17"/>
        <v>92</v>
      </c>
      <c r="G29" s="130">
        <f t="shared" si="18"/>
        <v>64</v>
      </c>
      <c r="H29" s="130">
        <f t="shared" si="19"/>
        <v>93</v>
      </c>
      <c r="I29" s="135" t="str">
        <f t="shared" si="20"/>
        <v>60 - 92</v>
      </c>
      <c r="J29" s="132" t="str">
        <f t="shared" si="21"/>
        <v>64 - 93</v>
      </c>
      <c r="K29" s="133">
        <f t="shared" si="22"/>
        <v>2.3809523809523938</v>
      </c>
      <c r="L29" s="137">
        <f t="shared" si="23"/>
        <v>-0.31131233989384688</v>
      </c>
      <c r="M29" s="137">
        <f t="shared" si="24"/>
        <v>0.35893138751289455</v>
      </c>
      <c r="N29" s="134">
        <f t="shared" si="25"/>
        <v>0</v>
      </c>
      <c r="O29" s="128" t="s">
        <v>23</v>
      </c>
      <c r="P29" s="128" t="s">
        <v>116</v>
      </c>
      <c r="Q29" s="150">
        <v>17</v>
      </c>
      <c r="R29" s="150">
        <v>21</v>
      </c>
      <c r="S29" s="150">
        <v>20</v>
      </c>
      <c r="T29" s="150">
        <v>24</v>
      </c>
      <c r="U29" s="281">
        <v>26</v>
      </c>
      <c r="W29" s="280"/>
      <c r="Z29" s="280"/>
      <c r="AB29" s="286"/>
      <c r="AD29" s="280"/>
      <c r="AG29" s="280"/>
    </row>
    <row r="30" spans="1:33" ht="12">
      <c r="A30" s="128" t="str">
        <f t="shared" si="0"/>
        <v>Balfour</v>
      </c>
      <c r="B30" s="129">
        <f t="shared" si="14"/>
        <v>77.777777777777786</v>
      </c>
      <c r="C30" s="129">
        <f t="shared" si="15"/>
        <v>80</v>
      </c>
      <c r="D30" s="129">
        <f>95</f>
        <v>95</v>
      </c>
      <c r="E30" s="130">
        <f t="shared" si="16"/>
        <v>55</v>
      </c>
      <c r="F30" s="130">
        <f t="shared" si="17"/>
        <v>91</v>
      </c>
      <c r="G30" s="130">
        <f t="shared" si="18"/>
        <v>58</v>
      </c>
      <c r="H30" s="130">
        <f t="shared" si="19"/>
        <v>92</v>
      </c>
      <c r="I30" s="135" t="str">
        <f t="shared" si="20"/>
        <v>55 - 91</v>
      </c>
      <c r="J30" s="132" t="str">
        <f t="shared" si="21"/>
        <v>58 - 92</v>
      </c>
      <c r="K30" s="133">
        <f t="shared" si="22"/>
        <v>2.2222222222222143</v>
      </c>
      <c r="L30" s="137">
        <f t="shared" si="23"/>
        <v>-0.36580258315926034</v>
      </c>
      <c r="M30" s="137">
        <f t="shared" si="24"/>
        <v>0.41024702760370485</v>
      </c>
      <c r="N30" s="134">
        <f t="shared" si="25"/>
        <v>0</v>
      </c>
      <c r="O30" s="128" t="s">
        <v>102</v>
      </c>
      <c r="P30" s="128" t="s">
        <v>101</v>
      </c>
      <c r="Q30" s="150">
        <v>14</v>
      </c>
      <c r="R30" s="150">
        <v>18</v>
      </c>
      <c r="S30" s="150">
        <v>16</v>
      </c>
      <c r="T30" s="150">
        <v>20</v>
      </c>
      <c r="U30" s="281">
        <v>27</v>
      </c>
      <c r="W30" s="280"/>
      <c r="Z30" s="280"/>
      <c r="AB30" s="286"/>
      <c r="AD30" s="280"/>
      <c r="AG30" s="280"/>
    </row>
    <row r="31" spans="1:33" ht="12">
      <c r="A31" s="128" t="str">
        <f t="shared" si="0"/>
        <v>Ayr</v>
      </c>
      <c r="B31" s="129">
        <f t="shared" si="14"/>
        <v>47.222222222222221</v>
      </c>
      <c r="C31" s="129">
        <f t="shared" si="15"/>
        <v>80</v>
      </c>
      <c r="D31" s="129">
        <f>95</f>
        <v>95</v>
      </c>
      <c r="E31" s="130">
        <f t="shared" si="16"/>
        <v>32</v>
      </c>
      <c r="F31" s="130">
        <f t="shared" si="17"/>
        <v>63</v>
      </c>
      <c r="G31" s="130">
        <f t="shared" si="18"/>
        <v>58</v>
      </c>
      <c r="H31" s="130">
        <f t="shared" si="19"/>
        <v>92</v>
      </c>
      <c r="I31" s="135" t="str">
        <f t="shared" si="20"/>
        <v>32 - 63</v>
      </c>
      <c r="J31" s="132" t="str">
        <f t="shared" si="21"/>
        <v>58 - 92</v>
      </c>
      <c r="K31" s="133">
        <f t="shared" si="22"/>
        <v>32.777777777777779</v>
      </c>
      <c r="L31" s="137">
        <f t="shared" si="23"/>
        <v>-2.9498604064030043E-2</v>
      </c>
      <c r="M31" s="137">
        <f t="shared" si="24"/>
        <v>0.68505415961958571</v>
      </c>
      <c r="N31" s="134">
        <f t="shared" si="25"/>
        <v>0</v>
      </c>
      <c r="O31" s="128" t="s">
        <v>44</v>
      </c>
      <c r="P31" s="128" t="s">
        <v>43</v>
      </c>
      <c r="Q31" s="150">
        <v>17</v>
      </c>
      <c r="R31" s="150">
        <v>36</v>
      </c>
      <c r="S31" s="150">
        <v>16</v>
      </c>
      <c r="T31" s="150">
        <v>20</v>
      </c>
      <c r="U31" s="281">
        <v>28</v>
      </c>
      <c r="W31" s="280"/>
      <c r="Z31" s="280"/>
      <c r="AB31" s="286"/>
      <c r="AD31" s="280"/>
      <c r="AG31" s="280"/>
    </row>
    <row r="33" spans="15:22" ht="15">
      <c r="O33"/>
      <c r="P33"/>
      <c r="Q33"/>
      <c r="R33"/>
      <c r="S33"/>
      <c r="T33"/>
      <c r="U33"/>
      <c r="V33"/>
    </row>
    <row r="34" spans="15:22" ht="15">
      <c r="O34"/>
      <c r="P34"/>
      <c r="Q34"/>
      <c r="R34"/>
      <c r="S34"/>
      <c r="T34"/>
      <c r="U34"/>
      <c r="V34"/>
    </row>
    <row r="35" spans="15:22" ht="15">
      <c r="O35"/>
      <c r="P35"/>
      <c r="Q35"/>
      <c r="R35"/>
      <c r="S35"/>
      <c r="T35"/>
      <c r="U35"/>
      <c r="V35"/>
    </row>
    <row r="36" spans="15:22" ht="15" customHeight="1">
      <c r="O36" s="261"/>
      <c r="P36" s="261"/>
      <c r="Q36" s="261"/>
      <c r="R36" s="261"/>
      <c r="S36" s="261"/>
      <c r="T36" s="261"/>
      <c r="U36" s="217"/>
      <c r="V36"/>
    </row>
    <row r="37" spans="15:22" ht="15">
      <c r="O37" s="262"/>
      <c r="P37" s="263"/>
      <c r="Q37" s="263"/>
      <c r="R37" s="263"/>
      <c r="S37" s="263"/>
      <c r="T37" s="263"/>
      <c r="U37" s="217"/>
      <c r="V37"/>
    </row>
    <row r="38" spans="15:22" ht="15.75" customHeight="1">
      <c r="O38" s="264"/>
      <c r="P38" s="264"/>
      <c r="Q38" s="264"/>
      <c r="R38" s="265"/>
      <c r="S38" s="265"/>
      <c r="T38" s="265"/>
      <c r="U38" s="217"/>
      <c r="V38"/>
    </row>
    <row r="39" spans="15:22" ht="15">
      <c r="O39" s="264"/>
      <c r="P39" s="264"/>
      <c r="Q39" s="264"/>
      <c r="R39" s="265"/>
      <c r="S39" s="265"/>
      <c r="T39" s="265"/>
      <c r="U39" s="217"/>
      <c r="V39"/>
    </row>
    <row r="40" spans="15:22" ht="15">
      <c r="O40" s="266"/>
      <c r="P40" s="266"/>
      <c r="Q40" s="266"/>
      <c r="R40" s="267"/>
      <c r="S40" s="267"/>
      <c r="T40" s="267"/>
      <c r="U40" s="217"/>
      <c r="V40"/>
    </row>
    <row r="41" spans="15:22" ht="15">
      <c r="O41" s="266"/>
      <c r="P41" s="266"/>
      <c r="Q41" s="266"/>
      <c r="R41" s="267"/>
      <c r="S41" s="267"/>
      <c r="T41" s="267"/>
      <c r="U41" s="217"/>
      <c r="V41"/>
    </row>
    <row r="42" spans="15:22" ht="15">
      <c r="O42" s="266"/>
      <c r="P42" s="266"/>
      <c r="Q42" s="266"/>
      <c r="R42" s="267"/>
      <c r="S42" s="267"/>
      <c r="T42" s="267"/>
      <c r="U42" s="217"/>
      <c r="V42"/>
    </row>
    <row r="43" spans="15:22" ht="15">
      <c r="O43" s="266"/>
      <c r="P43" s="266"/>
      <c r="Q43" s="266"/>
      <c r="R43" s="267"/>
      <c r="S43" s="267"/>
      <c r="T43" s="267"/>
      <c r="U43" s="217"/>
      <c r="V43"/>
    </row>
    <row r="44" spans="15:22" ht="15">
      <c r="O44" s="266"/>
      <c r="P44" s="266"/>
      <c r="Q44" s="266"/>
      <c r="R44" s="267"/>
      <c r="S44" s="267"/>
      <c r="T44" s="267"/>
      <c r="U44" s="217"/>
      <c r="V44"/>
    </row>
    <row r="45" spans="15:22" ht="15">
      <c r="O45" s="266"/>
      <c r="P45" s="266"/>
      <c r="Q45" s="266"/>
      <c r="R45" s="267"/>
      <c r="S45" s="267"/>
      <c r="T45" s="267"/>
      <c r="U45" s="217"/>
      <c r="V45"/>
    </row>
    <row r="46" spans="15:22" ht="15">
      <c r="O46" s="266"/>
      <c r="P46" s="266"/>
      <c r="Q46" s="266"/>
      <c r="R46" s="267"/>
      <c r="S46" s="267"/>
      <c r="T46" s="267"/>
      <c r="U46" s="217"/>
      <c r="V46"/>
    </row>
    <row r="47" spans="15:22" ht="15">
      <c r="O47" s="266"/>
      <c r="P47" s="266"/>
      <c r="Q47" s="266"/>
      <c r="R47" s="267"/>
      <c r="S47" s="267"/>
      <c r="T47" s="267"/>
      <c r="U47" s="217"/>
      <c r="V47"/>
    </row>
    <row r="48" spans="15:22" ht="15">
      <c r="O48" s="266"/>
      <c r="P48" s="266"/>
      <c r="Q48" s="266"/>
      <c r="R48" s="267"/>
      <c r="S48" s="267"/>
      <c r="T48" s="267"/>
      <c r="U48" s="217"/>
      <c r="V48"/>
    </row>
    <row r="49" spans="15:22" ht="15">
      <c r="O49" s="266"/>
      <c r="P49" s="266"/>
      <c r="Q49" s="266"/>
      <c r="R49" s="267"/>
      <c r="S49" s="267"/>
      <c r="T49" s="267"/>
      <c r="U49" s="217"/>
      <c r="V49"/>
    </row>
    <row r="50" spans="15:22" ht="15">
      <c r="O50" s="266"/>
      <c r="P50" s="266"/>
      <c r="Q50" s="266"/>
      <c r="R50" s="267"/>
      <c r="S50" s="267"/>
      <c r="T50" s="267"/>
      <c r="U50" s="217"/>
      <c r="V50"/>
    </row>
    <row r="51" spans="15:22" ht="15">
      <c r="O51" s="266"/>
      <c r="P51" s="266"/>
      <c r="Q51" s="266"/>
      <c r="R51" s="267"/>
      <c r="S51" s="267"/>
      <c r="T51" s="267"/>
      <c r="U51" s="217"/>
      <c r="V51"/>
    </row>
    <row r="52" spans="15:22" ht="15">
      <c r="O52" s="266"/>
      <c r="P52" s="266"/>
      <c r="Q52" s="266"/>
      <c r="R52" s="267"/>
      <c r="S52" s="267"/>
      <c r="T52" s="267"/>
      <c r="U52" s="217"/>
      <c r="V52"/>
    </row>
    <row r="53" spans="15:22" ht="15">
      <c r="O53" s="266"/>
      <c r="P53" s="266"/>
      <c r="Q53" s="266"/>
      <c r="R53" s="267"/>
      <c r="S53" s="267"/>
      <c r="T53" s="267"/>
      <c r="U53" s="217"/>
      <c r="V53"/>
    </row>
    <row r="54" spans="15:22" ht="15">
      <c r="O54" s="266"/>
      <c r="P54" s="266"/>
      <c r="Q54" s="266"/>
      <c r="R54" s="267"/>
      <c r="S54" s="267"/>
      <c r="T54" s="267"/>
      <c r="U54" s="217"/>
      <c r="V54"/>
    </row>
    <row r="55" spans="15:22" ht="15">
      <c r="O55" s="266"/>
      <c r="P55" s="266"/>
      <c r="Q55" s="266"/>
      <c r="R55" s="267"/>
      <c r="S55" s="267"/>
      <c r="T55" s="267"/>
      <c r="U55" s="217"/>
      <c r="V55"/>
    </row>
    <row r="56" spans="15:22" ht="15">
      <c r="O56" s="266"/>
      <c r="P56" s="266"/>
      <c r="Q56" s="266"/>
      <c r="R56" s="267"/>
      <c r="S56" s="267"/>
      <c r="T56" s="267"/>
      <c r="U56" s="217"/>
      <c r="V56"/>
    </row>
    <row r="57" spans="15:22" ht="15">
      <c r="O57" s="266"/>
      <c r="P57" s="266"/>
      <c r="Q57" s="266"/>
      <c r="R57" s="267"/>
      <c r="S57" s="267"/>
      <c r="T57" s="267"/>
      <c r="U57" s="217"/>
      <c r="V57"/>
    </row>
    <row r="58" spans="15:22" ht="15">
      <c r="O58" s="266"/>
      <c r="P58" s="266"/>
      <c r="Q58" s="266"/>
      <c r="R58" s="267"/>
      <c r="S58" s="267"/>
      <c r="T58" s="267"/>
      <c r="U58" s="217"/>
      <c r="V58"/>
    </row>
    <row r="59" spans="15:22" ht="15">
      <c r="O59" s="266"/>
      <c r="P59" s="266"/>
      <c r="Q59" s="266"/>
      <c r="R59" s="267"/>
      <c r="S59" s="267"/>
      <c r="T59" s="267"/>
      <c r="U59" s="217"/>
      <c r="V59"/>
    </row>
    <row r="60" spans="15:22" ht="15">
      <c r="O60" s="266"/>
      <c r="P60" s="266"/>
      <c r="Q60" s="266"/>
      <c r="R60" s="267"/>
      <c r="S60" s="267"/>
      <c r="T60" s="267"/>
      <c r="U60" s="217"/>
      <c r="V60"/>
    </row>
    <row r="61" spans="15:22" ht="15">
      <c r="O61" s="266"/>
      <c r="P61" s="266"/>
      <c r="Q61" s="266"/>
      <c r="R61" s="267"/>
      <c r="S61" s="267"/>
      <c r="T61" s="267"/>
      <c r="U61" s="217"/>
      <c r="V61"/>
    </row>
    <row r="62" spans="15:22" ht="15">
      <c r="O62" s="266"/>
      <c r="P62" s="266"/>
      <c r="Q62" s="266"/>
      <c r="R62" s="267"/>
      <c r="S62" s="267"/>
      <c r="T62" s="267"/>
      <c r="U62" s="217"/>
      <c r="V62"/>
    </row>
    <row r="63" spans="15:22" ht="12.75">
      <c r="O63" s="266"/>
      <c r="P63" s="266"/>
      <c r="Q63" s="266"/>
      <c r="R63" s="267"/>
      <c r="S63" s="267"/>
      <c r="T63" s="267"/>
      <c r="U63" s="217"/>
    </row>
    <row r="64" spans="15:22" ht="12.75">
      <c r="O64" s="266"/>
      <c r="P64" s="266"/>
      <c r="Q64" s="266"/>
      <c r="R64" s="267"/>
      <c r="S64" s="267"/>
      <c r="T64" s="267"/>
      <c r="U64" s="217"/>
    </row>
    <row r="65" spans="15:21" ht="12.75">
      <c r="O65" s="266"/>
      <c r="P65" s="266"/>
      <c r="Q65" s="266"/>
      <c r="R65" s="267"/>
      <c r="S65" s="267"/>
      <c r="T65" s="267"/>
      <c r="U65" s="217"/>
    </row>
    <row r="66" spans="15:21" ht="12.75">
      <c r="O66" s="266"/>
      <c r="P66" s="266"/>
      <c r="Q66" s="266"/>
      <c r="R66" s="267"/>
      <c r="S66" s="267"/>
      <c r="T66" s="267"/>
      <c r="U66" s="217"/>
    </row>
    <row r="67" spans="15:21" ht="12.75">
      <c r="O67" s="266"/>
      <c r="P67" s="266"/>
      <c r="Q67" s="266"/>
      <c r="R67" s="267"/>
      <c r="S67" s="267"/>
      <c r="T67" s="267"/>
      <c r="U67" s="217"/>
    </row>
    <row r="68" spans="15:21" ht="12.75">
      <c r="O68" s="266"/>
      <c r="P68" s="266"/>
      <c r="Q68" s="266"/>
      <c r="R68" s="267"/>
      <c r="S68" s="267"/>
      <c r="T68" s="267"/>
      <c r="U68" s="217"/>
    </row>
    <row r="69" spans="15:21" ht="12.75">
      <c r="O69" s="266"/>
      <c r="P69" s="266"/>
      <c r="Q69" s="266"/>
      <c r="R69" s="267"/>
      <c r="S69" s="267"/>
      <c r="T69" s="267"/>
      <c r="U69" s="217"/>
    </row>
    <row r="70" spans="15:21" ht="12.75">
      <c r="O70" s="266"/>
      <c r="P70" s="266"/>
      <c r="Q70" s="266"/>
      <c r="R70" s="267"/>
      <c r="S70" s="267"/>
      <c r="T70" s="267"/>
      <c r="U70" s="217"/>
    </row>
    <row r="71" spans="15:21" ht="12.75">
      <c r="O71" s="266"/>
      <c r="P71" s="266"/>
      <c r="Q71" s="266"/>
      <c r="R71" s="267"/>
      <c r="S71" s="267"/>
      <c r="T71" s="267"/>
      <c r="U71" s="217"/>
    </row>
    <row r="72" spans="15:21" ht="12.75">
      <c r="O72" s="266"/>
      <c r="P72" s="266"/>
      <c r="Q72" s="266"/>
      <c r="R72" s="267"/>
      <c r="S72" s="267"/>
      <c r="T72" s="267"/>
      <c r="U72" s="217"/>
    </row>
    <row r="73" spans="15:21" ht="12.75">
      <c r="O73" s="266"/>
      <c r="P73" s="266"/>
      <c r="Q73" s="266"/>
      <c r="R73" s="267"/>
      <c r="S73" s="267"/>
      <c r="T73" s="267"/>
      <c r="U73" s="217"/>
    </row>
    <row r="74" spans="15:21" ht="12.75">
      <c r="O74" s="266"/>
      <c r="P74" s="266"/>
      <c r="Q74" s="266"/>
      <c r="R74" s="267"/>
      <c r="S74" s="267"/>
      <c r="T74" s="267"/>
      <c r="U74" s="217"/>
    </row>
    <row r="75" spans="15:21" ht="12.75">
      <c r="O75" s="266"/>
      <c r="P75" s="266"/>
      <c r="Q75" s="266"/>
      <c r="R75" s="267"/>
      <c r="S75" s="267"/>
      <c r="T75" s="267"/>
      <c r="U75" s="217"/>
    </row>
    <row r="76" spans="15:21" ht="12.75">
      <c r="O76" s="266"/>
      <c r="P76" s="266"/>
      <c r="Q76" s="266"/>
      <c r="R76" s="267"/>
      <c r="S76" s="267"/>
      <c r="T76" s="267"/>
      <c r="U76" s="217"/>
    </row>
    <row r="77" spans="15:21" ht="12.75">
      <c r="O77" s="266"/>
      <c r="P77" s="266"/>
      <c r="Q77" s="266"/>
      <c r="R77" s="267"/>
      <c r="S77" s="267"/>
      <c r="T77" s="267"/>
      <c r="U77" s="217"/>
    </row>
    <row r="78" spans="15:21" ht="12.75">
      <c r="O78" s="266"/>
      <c r="P78" s="266"/>
      <c r="Q78" s="266"/>
      <c r="R78" s="267"/>
      <c r="S78" s="267"/>
      <c r="T78" s="267"/>
      <c r="U78" s="217"/>
    </row>
    <row r="79" spans="15:21" ht="12.75">
      <c r="O79" s="266"/>
      <c r="P79" s="266"/>
      <c r="Q79" s="266"/>
      <c r="R79" s="267"/>
      <c r="S79" s="267"/>
      <c r="T79" s="267"/>
      <c r="U79" s="217"/>
    </row>
    <row r="80" spans="15:21" ht="12.75">
      <c r="O80" s="266"/>
      <c r="P80" s="266"/>
      <c r="Q80" s="266"/>
      <c r="R80" s="267"/>
      <c r="S80" s="267"/>
      <c r="T80" s="267"/>
      <c r="U80" s="217"/>
    </row>
    <row r="81" spans="15:21" ht="12.75">
      <c r="O81" s="266"/>
      <c r="P81" s="266"/>
      <c r="Q81" s="266"/>
      <c r="R81" s="267"/>
      <c r="S81" s="267"/>
      <c r="T81" s="267"/>
      <c r="U81" s="217"/>
    </row>
    <row r="82" spans="15:21" ht="12.75">
      <c r="O82" s="266"/>
      <c r="P82" s="266"/>
      <c r="Q82" s="266"/>
      <c r="R82" s="267"/>
      <c r="S82" s="267"/>
      <c r="T82" s="267"/>
      <c r="U82" s="217"/>
    </row>
    <row r="83" spans="15:21" ht="12.75">
      <c r="O83" s="266"/>
      <c r="P83" s="266"/>
      <c r="Q83" s="266"/>
      <c r="R83" s="267"/>
      <c r="S83" s="267"/>
      <c r="T83" s="267"/>
      <c r="U83" s="217"/>
    </row>
    <row r="84" spans="15:21" ht="12.75">
      <c r="O84" s="266"/>
      <c r="P84" s="266"/>
      <c r="Q84" s="266"/>
      <c r="R84" s="267"/>
      <c r="S84" s="267"/>
      <c r="T84" s="267"/>
      <c r="U84" s="217"/>
    </row>
    <row r="85" spans="15:21" ht="12.75">
      <c r="O85" s="266"/>
      <c r="P85" s="266"/>
      <c r="Q85" s="266"/>
      <c r="R85" s="267"/>
      <c r="S85" s="267"/>
      <c r="T85" s="267"/>
      <c r="U85" s="217"/>
    </row>
    <row r="86" spans="15:21" ht="12.75">
      <c r="O86" s="266"/>
      <c r="P86" s="266"/>
      <c r="Q86" s="266"/>
      <c r="R86" s="267"/>
      <c r="S86" s="267"/>
      <c r="T86" s="267"/>
      <c r="U86" s="217"/>
    </row>
    <row r="87" spans="15:21" ht="12.75">
      <c r="O87" s="266"/>
      <c r="P87" s="266"/>
      <c r="Q87" s="266"/>
      <c r="R87" s="267"/>
      <c r="S87" s="267"/>
      <c r="T87" s="267"/>
      <c r="U87" s="217"/>
    </row>
    <row r="88" spans="15:21" ht="12.75">
      <c r="O88" s="266"/>
      <c r="P88" s="266"/>
      <c r="Q88" s="266"/>
      <c r="R88" s="267"/>
      <c r="S88" s="267"/>
      <c r="T88" s="267"/>
      <c r="U88" s="217"/>
    </row>
    <row r="89" spans="15:21" ht="12.75">
      <c r="O89" s="266"/>
      <c r="P89" s="266"/>
      <c r="Q89" s="266"/>
      <c r="R89" s="267"/>
      <c r="S89" s="267"/>
      <c r="T89" s="267"/>
      <c r="U89" s="217"/>
    </row>
    <row r="90" spans="15:21" ht="12.75">
      <c r="O90" s="266"/>
      <c r="P90" s="266"/>
      <c r="Q90" s="266"/>
      <c r="R90" s="267"/>
      <c r="S90" s="267"/>
      <c r="T90" s="267"/>
      <c r="U90" s="217"/>
    </row>
    <row r="91" spans="15:21" ht="12.75">
      <c r="O91" s="266"/>
      <c r="P91" s="266"/>
      <c r="Q91" s="266"/>
      <c r="R91" s="267"/>
      <c r="S91" s="267"/>
      <c r="T91" s="267"/>
      <c r="U91" s="217"/>
    </row>
    <row r="92" spans="15:21" ht="12.75">
      <c r="O92" s="266"/>
      <c r="P92" s="266"/>
      <c r="Q92" s="266"/>
      <c r="R92" s="267"/>
      <c r="S92" s="267"/>
      <c r="T92" s="267"/>
      <c r="U92" s="217"/>
    </row>
    <row r="93" spans="15:21" ht="12.75">
      <c r="O93" s="266"/>
      <c r="P93" s="266"/>
      <c r="Q93" s="266"/>
      <c r="R93" s="267"/>
      <c r="S93" s="267"/>
      <c r="T93" s="267"/>
      <c r="U93" s="217"/>
    </row>
    <row r="94" spans="15:21" ht="12.75">
      <c r="O94" s="266"/>
      <c r="P94" s="266"/>
      <c r="Q94" s="266"/>
      <c r="R94" s="267"/>
      <c r="S94" s="267"/>
      <c r="T94" s="267"/>
      <c r="U94" s="217"/>
    </row>
    <row r="95" spans="15:21" ht="12.75">
      <c r="O95" s="266"/>
      <c r="P95" s="266"/>
      <c r="Q95" s="266"/>
      <c r="R95" s="267"/>
      <c r="S95" s="267"/>
      <c r="T95" s="267"/>
      <c r="U95" s="217"/>
    </row>
    <row r="96" spans="15:21" ht="12.75">
      <c r="O96" s="266"/>
      <c r="P96" s="266"/>
      <c r="Q96" s="266"/>
      <c r="R96" s="267"/>
      <c r="S96" s="267"/>
      <c r="T96" s="267"/>
      <c r="U96" s="217"/>
    </row>
    <row r="97" spans="15:21" ht="12.75">
      <c r="O97" s="266"/>
      <c r="P97" s="266"/>
      <c r="Q97" s="266"/>
      <c r="R97" s="267"/>
      <c r="S97" s="267"/>
      <c r="T97" s="267"/>
      <c r="U97" s="217"/>
    </row>
    <row r="98" spans="15:21" ht="12.75">
      <c r="O98" s="266"/>
      <c r="P98" s="266"/>
      <c r="Q98" s="266"/>
      <c r="R98" s="267"/>
      <c r="S98" s="267"/>
      <c r="T98" s="267"/>
      <c r="U98" s="217"/>
    </row>
    <row r="99" spans="15:21" ht="12.75">
      <c r="O99" s="266"/>
      <c r="P99" s="266"/>
      <c r="Q99" s="266"/>
      <c r="R99" s="267"/>
      <c r="S99" s="267"/>
      <c r="T99" s="267"/>
      <c r="U99" s="217"/>
    </row>
    <row r="100" spans="15:21" ht="12.75">
      <c r="O100" s="266"/>
      <c r="P100" s="266"/>
      <c r="Q100" s="266"/>
      <c r="R100" s="267"/>
      <c r="S100" s="267"/>
      <c r="T100" s="267"/>
      <c r="U100" s="217"/>
    </row>
    <row r="101" spans="15:21" ht="12.75">
      <c r="O101" s="266"/>
      <c r="P101" s="266"/>
      <c r="Q101" s="266"/>
      <c r="R101" s="267"/>
      <c r="S101" s="267"/>
      <c r="T101" s="267"/>
      <c r="U101" s="217"/>
    </row>
    <row r="102" spans="15:21" ht="12.75">
      <c r="O102" s="266"/>
      <c r="P102" s="266"/>
      <c r="Q102" s="266"/>
      <c r="R102" s="267"/>
      <c r="S102" s="267"/>
      <c r="T102" s="267"/>
      <c r="U102" s="217"/>
    </row>
    <row r="103" spans="15:21" ht="12.75">
      <c r="O103" s="266"/>
      <c r="P103" s="266"/>
      <c r="Q103" s="266"/>
      <c r="R103" s="267"/>
      <c r="S103" s="267"/>
      <c r="T103" s="267"/>
      <c r="U103" s="217"/>
    </row>
    <row r="104" spans="15:21" ht="12.75">
      <c r="O104" s="266"/>
      <c r="P104" s="266"/>
      <c r="Q104" s="266"/>
      <c r="R104" s="267"/>
      <c r="S104" s="267"/>
      <c r="T104" s="267"/>
      <c r="U104" s="217"/>
    </row>
    <row r="105" spans="15:21" ht="12.75">
      <c r="O105" s="266"/>
      <c r="P105" s="266"/>
      <c r="Q105" s="266"/>
      <c r="R105" s="267"/>
      <c r="S105" s="267"/>
      <c r="T105" s="267"/>
      <c r="U105" s="217"/>
    </row>
    <row r="106" spans="15:21" ht="12.75">
      <c r="O106" s="266"/>
      <c r="P106" s="266"/>
      <c r="Q106" s="266"/>
      <c r="R106" s="267"/>
      <c r="S106" s="267"/>
      <c r="T106" s="267"/>
      <c r="U106" s="217"/>
    </row>
    <row r="107" spans="15:21" ht="12.75">
      <c r="O107" s="266"/>
      <c r="P107" s="266"/>
      <c r="Q107" s="266"/>
      <c r="R107" s="267"/>
      <c r="S107" s="267"/>
      <c r="T107" s="267"/>
      <c r="U107" s="217"/>
    </row>
    <row r="108" spans="15:21" ht="12.75">
      <c r="O108" s="266"/>
      <c r="P108" s="266"/>
      <c r="Q108" s="266"/>
      <c r="R108" s="267"/>
      <c r="S108" s="267"/>
      <c r="T108" s="267"/>
      <c r="U108" s="217"/>
    </row>
    <row r="109" spans="15:21" ht="12.75">
      <c r="O109" s="266"/>
      <c r="P109" s="266"/>
      <c r="Q109" s="266"/>
      <c r="R109" s="267"/>
      <c r="S109" s="267"/>
      <c r="T109" s="267"/>
      <c r="U109" s="217"/>
    </row>
    <row r="110" spans="15:21" ht="12.75">
      <c r="O110" s="266"/>
      <c r="P110" s="266"/>
      <c r="Q110" s="266"/>
      <c r="R110" s="267"/>
      <c r="S110" s="267"/>
      <c r="T110" s="267"/>
      <c r="U110" s="217"/>
    </row>
    <row r="111" spans="15:21" ht="12.75">
      <c r="O111" s="266"/>
      <c r="P111" s="266"/>
      <c r="Q111" s="266"/>
      <c r="R111" s="267"/>
      <c r="S111" s="267"/>
      <c r="T111" s="267"/>
      <c r="U111" s="217"/>
    </row>
    <row r="112" spans="15:21" ht="12.75">
      <c r="O112" s="266"/>
      <c r="P112" s="266"/>
      <c r="Q112" s="266"/>
      <c r="R112" s="267"/>
      <c r="S112" s="267"/>
      <c r="T112" s="267"/>
      <c r="U112" s="217"/>
    </row>
    <row r="113" spans="15:21" ht="12.75">
      <c r="O113" s="266"/>
      <c r="P113" s="266"/>
      <c r="Q113" s="266"/>
      <c r="R113" s="267"/>
      <c r="S113" s="267"/>
      <c r="T113" s="267"/>
      <c r="U113" s="217"/>
    </row>
    <row r="114" spans="15:21" ht="12.75">
      <c r="O114" s="266"/>
      <c r="P114" s="266"/>
      <c r="Q114" s="266"/>
      <c r="R114" s="267"/>
      <c r="S114" s="267"/>
      <c r="T114" s="267"/>
      <c r="U114" s="217"/>
    </row>
    <row r="115" spans="15:21" ht="12.75">
      <c r="O115" s="266"/>
      <c r="P115" s="266"/>
      <c r="Q115" s="266"/>
      <c r="R115" s="267"/>
      <c r="S115" s="267"/>
      <c r="T115" s="267"/>
      <c r="U115" s="217"/>
    </row>
    <row r="116" spans="15:21" ht="12.75">
      <c r="O116" s="266"/>
      <c r="P116" s="266"/>
      <c r="Q116" s="266"/>
      <c r="R116" s="267"/>
      <c r="S116" s="267"/>
      <c r="T116" s="267"/>
      <c r="U116" s="217"/>
    </row>
    <row r="117" spans="15:21" ht="12.75">
      <c r="O117" s="266"/>
      <c r="P117" s="266"/>
      <c r="Q117" s="266"/>
      <c r="R117" s="267"/>
      <c r="S117" s="267"/>
      <c r="T117" s="267"/>
      <c r="U117" s="217"/>
    </row>
    <row r="118" spans="15:21" ht="12.75">
      <c r="O118" s="266"/>
      <c r="P118" s="266"/>
      <c r="Q118" s="266"/>
      <c r="R118" s="267"/>
      <c r="S118" s="267"/>
      <c r="T118" s="267"/>
      <c r="U118" s="217"/>
    </row>
    <row r="119" spans="15:21" ht="12.75">
      <c r="O119" s="266"/>
      <c r="P119" s="266"/>
      <c r="Q119" s="266"/>
      <c r="R119" s="267"/>
      <c r="S119" s="267"/>
      <c r="T119" s="267"/>
      <c r="U119" s="217"/>
    </row>
    <row r="120" spans="15:21" ht="12.75">
      <c r="O120" s="266"/>
      <c r="P120" s="266"/>
      <c r="Q120" s="266"/>
      <c r="R120" s="267"/>
      <c r="S120" s="267"/>
      <c r="T120" s="267"/>
      <c r="U120" s="217"/>
    </row>
    <row r="121" spans="15:21" ht="12.75">
      <c r="O121" s="266"/>
      <c r="P121" s="266"/>
      <c r="Q121" s="266"/>
      <c r="R121" s="267"/>
      <c r="S121" s="267"/>
      <c r="T121" s="267"/>
      <c r="U121" s="217"/>
    </row>
    <row r="122" spans="15:21" ht="12.75">
      <c r="O122" s="266"/>
      <c r="P122" s="266"/>
      <c r="Q122" s="266"/>
      <c r="R122" s="267"/>
      <c r="S122" s="267"/>
      <c r="T122" s="267"/>
      <c r="U122" s="217"/>
    </row>
    <row r="123" spans="15:21" ht="12.75">
      <c r="O123" s="266"/>
      <c r="P123" s="266"/>
      <c r="Q123" s="266"/>
      <c r="R123" s="267"/>
      <c r="S123" s="267"/>
      <c r="T123" s="267"/>
      <c r="U123" s="217"/>
    </row>
    <row r="124" spans="15:21" ht="12.75">
      <c r="O124" s="266"/>
      <c r="P124" s="266"/>
      <c r="Q124" s="266"/>
      <c r="R124" s="267"/>
      <c r="S124" s="267"/>
      <c r="T124" s="267"/>
      <c r="U124" s="217"/>
    </row>
    <row r="125" spans="15:21" ht="12.75">
      <c r="O125" s="266"/>
      <c r="P125" s="266"/>
      <c r="Q125" s="266"/>
      <c r="R125" s="267"/>
      <c r="S125" s="267"/>
      <c r="T125" s="267"/>
      <c r="U125" s="217"/>
    </row>
    <row r="126" spans="15:21" ht="12.75">
      <c r="O126" s="266"/>
      <c r="P126" s="266"/>
      <c r="Q126" s="266"/>
      <c r="R126" s="267"/>
      <c r="S126" s="267"/>
      <c r="T126" s="267"/>
      <c r="U126" s="217"/>
    </row>
    <row r="127" spans="15:21" ht="12.75">
      <c r="O127" s="266"/>
      <c r="P127" s="266"/>
      <c r="Q127" s="266"/>
      <c r="R127" s="267"/>
      <c r="S127" s="267"/>
      <c r="T127" s="267"/>
      <c r="U127" s="217"/>
    </row>
    <row r="128" spans="15:21" ht="12.75">
      <c r="O128" s="266"/>
      <c r="P128" s="266"/>
      <c r="Q128" s="266"/>
      <c r="R128" s="267"/>
      <c r="S128" s="267"/>
      <c r="T128" s="267"/>
      <c r="U128" s="217"/>
    </row>
    <row r="129" spans="15:21" ht="12.75">
      <c r="O129" s="266"/>
      <c r="P129" s="266"/>
      <c r="Q129" s="266"/>
      <c r="R129" s="267"/>
      <c r="S129" s="267"/>
      <c r="T129" s="267"/>
      <c r="U129" s="217"/>
    </row>
  </sheetData>
  <sheetProtection password="B8D9" sheet="1" objects="1" scenarios="1"/>
  <sortState ref="A4:U31">
    <sortCondition ref="U4:U31"/>
  </sortState>
  <mergeCells count="7">
    <mergeCell ref="A1:A2"/>
    <mergeCell ref="B1:H1"/>
    <mergeCell ref="O1:P1"/>
    <mergeCell ref="Q1:R1"/>
    <mergeCell ref="S1:T1"/>
    <mergeCell ref="E2:F2"/>
    <mergeCell ref="G2:H2"/>
  </mergeCells>
  <conditionalFormatting sqref="A3:A31">
    <cfRule type="expression" dxfId="2" priority="7" stopIfTrue="1">
      <formula>N3=-1</formula>
    </cfRule>
    <cfRule type="expression" dxfId="1" priority="8" stopIfTrue="1">
      <formula>N3=0</formula>
    </cfRule>
    <cfRule type="expression" dxfId="0" priority="9" stopIfTrue="1">
      <formula>N3=1</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12.xml><?xml version="1.0" encoding="utf-8"?>
<worksheet xmlns="http://schemas.openxmlformats.org/spreadsheetml/2006/main" xmlns:r="http://schemas.openxmlformats.org/officeDocument/2006/relationships">
  <sheetPr codeName="Sheet3">
    <pageSetUpPr fitToPage="1"/>
  </sheetPr>
  <dimension ref="B1:AA53"/>
  <sheetViews>
    <sheetView workbookViewId="0"/>
  </sheetViews>
  <sheetFormatPr defaultRowHeight="12.75"/>
  <cols>
    <col min="1" max="1" width="2.7109375" style="219" customWidth="1"/>
    <col min="2" max="16384" width="9.140625" style="219"/>
  </cols>
  <sheetData>
    <row r="1" spans="2:27" s="315" customFormat="1" ht="26.1" customHeight="1">
      <c r="B1" s="392" t="s">
        <v>278</v>
      </c>
      <c r="C1" s="392"/>
      <c r="D1" s="392"/>
      <c r="E1" s="392"/>
      <c r="F1" s="392"/>
      <c r="G1" s="392"/>
      <c r="H1" s="392"/>
      <c r="I1" s="392"/>
      <c r="J1" s="392"/>
      <c r="K1" s="392"/>
      <c r="L1" s="392"/>
      <c r="M1" s="392"/>
      <c r="N1" s="392"/>
      <c r="O1" s="392"/>
      <c r="P1" s="393" t="s">
        <v>31</v>
      </c>
      <c r="Q1" s="4"/>
      <c r="R1" s="4"/>
      <c r="S1" s="4"/>
      <c r="T1" s="4"/>
    </row>
    <row r="2" spans="2:27" s="315" customFormat="1" ht="12.75" customHeight="1">
      <c r="B2" s="415" t="s">
        <v>207</v>
      </c>
      <c r="C2" s="415"/>
      <c r="D2" s="415"/>
      <c r="E2" s="415"/>
      <c r="F2" s="415"/>
      <c r="G2" s="415"/>
      <c r="H2" s="415"/>
      <c r="I2" s="415"/>
      <c r="J2" s="415"/>
      <c r="K2" s="415"/>
      <c r="L2" s="415"/>
      <c r="M2" s="415"/>
      <c r="O2" s="5"/>
      <c r="P2" s="393"/>
      <c r="Q2" s="6"/>
      <c r="R2" s="398"/>
      <c r="S2" s="398"/>
      <c r="T2" s="398"/>
    </row>
    <row r="3" spans="2:27" s="315" customFormat="1" ht="12.75" customHeight="1">
      <c r="B3" s="415"/>
      <c r="C3" s="415"/>
      <c r="D3" s="415"/>
      <c r="E3" s="415"/>
      <c r="F3" s="415"/>
      <c r="G3" s="415"/>
      <c r="H3" s="415"/>
      <c r="I3" s="415"/>
      <c r="J3" s="415"/>
      <c r="K3" s="415"/>
      <c r="L3" s="415"/>
      <c r="M3" s="415"/>
      <c r="O3" s="176"/>
      <c r="P3" s="393"/>
      <c r="Q3" s="7"/>
      <c r="R3" s="314"/>
      <c r="S3" s="314"/>
      <c r="T3" s="314"/>
    </row>
    <row r="4" spans="2:27" s="315" customFormat="1" ht="26.1" customHeight="1">
      <c r="B4" s="416" t="s">
        <v>209</v>
      </c>
      <c r="C4" s="416"/>
      <c r="D4" s="416"/>
      <c r="E4" s="416"/>
      <c r="F4" s="416"/>
      <c r="G4" s="416"/>
      <c r="H4" s="416"/>
      <c r="I4" s="416"/>
      <c r="J4" s="416"/>
      <c r="K4" s="416"/>
      <c r="L4" s="416"/>
      <c r="M4" s="416"/>
      <c r="N4" s="416"/>
      <c r="O4" s="176"/>
      <c r="P4" s="393"/>
      <c r="Q4" s="7"/>
      <c r="R4" s="314"/>
      <c r="S4" s="314"/>
      <c r="T4" s="314"/>
    </row>
    <row r="5" spans="2:27" s="315" customFormat="1" ht="12.75" customHeight="1">
      <c r="B5" s="417" t="s">
        <v>301</v>
      </c>
      <c r="C5" s="417"/>
      <c r="D5" s="417"/>
      <c r="E5" s="417"/>
      <c r="F5" s="417"/>
      <c r="G5" s="417"/>
      <c r="H5" s="417"/>
      <c r="I5" s="417"/>
      <c r="J5" s="417"/>
      <c r="K5" s="417"/>
      <c r="L5" s="417"/>
      <c r="M5" s="114"/>
      <c r="N5" s="114"/>
      <c r="O5" s="5"/>
      <c r="P5" s="393"/>
      <c r="Q5" s="316"/>
      <c r="R5" s="5"/>
      <c r="S5" s="6"/>
      <c r="T5" s="6"/>
      <c r="U5" s="6"/>
      <c r="V5" s="6"/>
      <c r="W5" s="6"/>
      <c r="X5" s="6"/>
      <c r="Y5" s="6"/>
      <c r="Z5" s="314"/>
      <c r="AA5" s="314"/>
    </row>
    <row r="6" spans="2:27" s="334" customFormat="1" ht="12.75" customHeight="1">
      <c r="B6" s="417"/>
      <c r="C6" s="417"/>
      <c r="D6" s="417"/>
      <c r="E6" s="417"/>
      <c r="F6" s="417"/>
      <c r="G6" s="417"/>
      <c r="H6" s="417"/>
      <c r="I6" s="417"/>
      <c r="J6" s="417"/>
      <c r="K6" s="417"/>
      <c r="L6" s="417"/>
      <c r="M6" s="114"/>
      <c r="N6" s="114"/>
      <c r="O6" s="5"/>
      <c r="P6" s="329"/>
      <c r="Q6" s="332"/>
      <c r="R6" s="5"/>
      <c r="S6" s="6"/>
      <c r="T6" s="6"/>
      <c r="U6" s="6"/>
      <c r="V6" s="6"/>
      <c r="W6" s="6"/>
      <c r="X6" s="6"/>
      <c r="Y6" s="6"/>
      <c r="Z6" s="330"/>
      <c r="AA6" s="330"/>
    </row>
    <row r="7" spans="2:27" s="334" customFormat="1" ht="12.75" customHeight="1">
      <c r="B7" s="417"/>
      <c r="C7" s="417"/>
      <c r="D7" s="417"/>
      <c r="E7" s="417"/>
      <c r="F7" s="417"/>
      <c r="G7" s="417"/>
      <c r="H7" s="417"/>
      <c r="I7" s="417"/>
      <c r="J7" s="417"/>
      <c r="K7" s="417"/>
      <c r="L7" s="417"/>
      <c r="M7" s="114"/>
      <c r="N7" s="114"/>
      <c r="O7" s="5"/>
      <c r="P7" s="329"/>
      <c r="Q7" s="332"/>
      <c r="R7" s="5"/>
      <c r="S7" s="6"/>
      <c r="T7" s="6"/>
      <c r="U7" s="6"/>
      <c r="V7" s="6"/>
      <c r="W7" s="6"/>
      <c r="X7" s="6"/>
      <c r="Y7" s="6"/>
      <c r="Z7" s="330"/>
      <c r="AA7" s="330"/>
    </row>
    <row r="8" spans="2:27" s="315" customFormat="1" ht="12.75" customHeight="1">
      <c r="B8" s="417"/>
      <c r="C8" s="417"/>
      <c r="D8" s="417"/>
      <c r="E8" s="417"/>
      <c r="F8" s="417"/>
      <c r="G8" s="417"/>
      <c r="H8" s="417"/>
      <c r="I8" s="417"/>
      <c r="J8" s="417"/>
      <c r="K8" s="417"/>
      <c r="L8" s="417"/>
      <c r="M8" s="114"/>
      <c r="N8" s="114"/>
      <c r="O8" s="5"/>
      <c r="P8" s="44"/>
      <c r="Q8" s="8"/>
      <c r="R8" s="8"/>
      <c r="S8" s="7"/>
      <c r="T8" s="314"/>
      <c r="U8" s="314"/>
      <c r="V8" s="314"/>
      <c r="W8" s="314"/>
      <c r="X8" s="314"/>
      <c r="Y8" s="314"/>
      <c r="Z8" s="314"/>
      <c r="AA8" s="314"/>
    </row>
    <row r="9" spans="2:27" s="315" customFormat="1" ht="15" customHeight="1">
      <c r="B9" s="417"/>
      <c r="C9" s="417"/>
      <c r="D9" s="417"/>
      <c r="E9" s="417"/>
      <c r="F9" s="417"/>
      <c r="G9" s="417"/>
      <c r="H9" s="417"/>
      <c r="I9" s="417"/>
      <c r="J9" s="417"/>
      <c r="K9" s="417"/>
      <c r="L9" s="417"/>
      <c r="M9" s="313"/>
      <c r="N9" s="313"/>
      <c r="O9" s="8"/>
      <c r="P9" s="330" t="s">
        <v>299</v>
      </c>
      <c r="Q9" s="7"/>
      <c r="R9" s="314"/>
      <c r="S9" s="314"/>
      <c r="T9" s="314"/>
    </row>
    <row r="15" spans="2:27">
      <c r="Q15" s="220"/>
    </row>
    <row r="29" spans="17:17">
      <c r="Q29" s="318"/>
    </row>
    <row r="44" spans="2:17" s="315" customFormat="1">
      <c r="B44" s="325" t="s">
        <v>279</v>
      </c>
      <c r="C44" s="326"/>
      <c r="D44" s="11"/>
      <c r="E44" s="11"/>
      <c r="F44" s="11"/>
      <c r="G44" s="11"/>
      <c r="H44" s="11"/>
      <c r="I44" s="11"/>
      <c r="J44" s="11"/>
      <c r="K44" s="11"/>
      <c r="L44" s="43"/>
      <c r="M44" s="43"/>
      <c r="N44" s="327"/>
      <c r="O44" s="327"/>
      <c r="P44" s="12"/>
      <c r="Q44" s="12"/>
    </row>
    <row r="45" spans="2:17" s="315" customFormat="1" ht="15">
      <c r="B45" s="324" t="s">
        <v>328</v>
      </c>
      <c r="C45" s="68"/>
      <c r="D45" s="69"/>
      <c r="E45" s="69"/>
      <c r="F45" s="69"/>
      <c r="G45" s="69"/>
      <c r="H45" s="69"/>
      <c r="I45" s="69"/>
      <c r="J45" s="68"/>
      <c r="K45" s="323"/>
      <c r="L45" s="323"/>
      <c r="M45" s="323"/>
      <c r="N45" s="323"/>
      <c r="O45" s="323"/>
    </row>
    <row r="46" spans="2:17" s="315" customFormat="1" ht="15">
      <c r="B46" s="324" t="s">
        <v>280</v>
      </c>
      <c r="C46" s="68"/>
      <c r="D46" s="69"/>
      <c r="E46" s="69"/>
      <c r="F46" s="69"/>
      <c r="G46" s="69"/>
      <c r="H46" s="69"/>
      <c r="I46" s="69"/>
      <c r="J46" s="68"/>
      <c r="K46" s="323"/>
      <c r="L46" s="323"/>
      <c r="M46" s="323"/>
      <c r="N46" s="323"/>
      <c r="O46" s="323"/>
    </row>
    <row r="47" spans="2:17" s="315" customFormat="1">
      <c r="B47" s="418" t="s">
        <v>178</v>
      </c>
      <c r="C47" s="418"/>
      <c r="D47" s="418"/>
      <c r="E47" s="418"/>
      <c r="F47" s="418"/>
      <c r="G47" s="418"/>
      <c r="H47" s="418"/>
      <c r="I47" s="418"/>
      <c r="J47" s="418"/>
      <c r="K47" s="418"/>
      <c r="L47" s="418"/>
      <c r="M47" s="418"/>
      <c r="N47" s="418"/>
      <c r="O47" s="323"/>
    </row>
    <row r="48" spans="2:17" s="315" customFormat="1">
      <c r="B48" s="418"/>
      <c r="C48" s="418"/>
      <c r="D48" s="418"/>
      <c r="E48" s="418"/>
      <c r="F48" s="418"/>
      <c r="G48" s="418"/>
      <c r="H48" s="418"/>
      <c r="I48" s="418"/>
      <c r="J48" s="418"/>
      <c r="K48" s="418"/>
      <c r="L48" s="418"/>
      <c r="M48" s="418"/>
      <c r="N48" s="418"/>
      <c r="O48" s="323"/>
    </row>
    <row r="49" spans="2:15" ht="12.75" customHeight="1">
      <c r="B49" s="385" t="s">
        <v>329</v>
      </c>
      <c r="C49" s="385"/>
      <c r="D49" s="385"/>
      <c r="E49" s="385"/>
      <c r="F49" s="385"/>
      <c r="G49" s="385"/>
      <c r="H49" s="385"/>
      <c r="I49" s="385"/>
      <c r="J49" s="385"/>
      <c r="K49" s="385"/>
      <c r="L49" s="385"/>
      <c r="M49" s="385"/>
      <c r="N49" s="385"/>
      <c r="O49" s="385"/>
    </row>
    <row r="50" spans="2:15">
      <c r="B50" s="385"/>
      <c r="C50" s="385"/>
      <c r="D50" s="385"/>
      <c r="E50" s="385"/>
      <c r="F50" s="385"/>
      <c r="G50" s="385"/>
      <c r="H50" s="385"/>
      <c r="I50" s="385"/>
      <c r="J50" s="385"/>
      <c r="K50" s="385"/>
      <c r="L50" s="385"/>
      <c r="M50" s="385"/>
      <c r="N50" s="385"/>
      <c r="O50" s="385"/>
    </row>
    <row r="51" spans="2:15">
      <c r="B51" s="385"/>
      <c r="C51" s="385"/>
      <c r="D51" s="385"/>
      <c r="E51" s="385"/>
      <c r="F51" s="385"/>
      <c r="G51" s="385"/>
      <c r="H51" s="385"/>
      <c r="I51" s="385"/>
      <c r="J51" s="385"/>
      <c r="K51" s="385"/>
      <c r="L51" s="385"/>
      <c r="M51" s="385"/>
      <c r="N51" s="385"/>
      <c r="O51" s="385"/>
    </row>
    <row r="52" spans="2:15">
      <c r="B52" s="146" t="s">
        <v>318</v>
      </c>
    </row>
    <row r="53" spans="2:15">
      <c r="B53" s="146" t="s">
        <v>298</v>
      </c>
    </row>
  </sheetData>
  <sheetProtection password="B8D9" sheet="1" objects="1" scenarios="1"/>
  <mergeCells count="8">
    <mergeCell ref="B1:O1"/>
    <mergeCell ref="P1:P5"/>
    <mergeCell ref="B2:M3"/>
    <mergeCell ref="B49:O51"/>
    <mergeCell ref="R2:T2"/>
    <mergeCell ref="B4:N4"/>
    <mergeCell ref="B5:L9"/>
    <mergeCell ref="B47:N48"/>
  </mergeCells>
  <hyperlinks>
    <hyperlink ref="P1" location="'List of Tables &amp; Charts'!A1" display="return to List of Tables &amp; Charts"/>
    <hyperlink ref="P9" location="'Chart 3.6. DATA'!A1" display="view Chart 3.6 data"/>
    <hyperlink ref="P1:P5"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4" orientation="landscape" r:id="rId1"/>
  <headerFooter>
    <oddFooter>&amp;L&amp;8Scottish Stroke Care Audit 2017 National Report
Stroke Services in Scottish Hospitals, Data relating to 2016&amp;R&amp;8© NHS National Services Scotland/Crown Copyright</oddFooter>
  </headerFooter>
  <drawing r:id="rId2"/>
</worksheet>
</file>

<file path=xl/worksheets/sheet13.xml><?xml version="1.0" encoding="utf-8"?>
<worksheet xmlns="http://schemas.openxmlformats.org/spreadsheetml/2006/main" xmlns:r="http://schemas.openxmlformats.org/officeDocument/2006/relationships">
  <sheetPr codeName="Sheet4">
    <pageSetUpPr fitToPage="1"/>
  </sheetPr>
  <dimension ref="A1:AI53"/>
  <sheetViews>
    <sheetView showGridLines="0" workbookViewId="0">
      <selection sqref="A1:B1"/>
    </sheetView>
  </sheetViews>
  <sheetFormatPr defaultRowHeight="12.75"/>
  <cols>
    <col min="1" max="1" width="16.7109375" style="315" customWidth="1"/>
    <col min="2" max="2" width="45.7109375" style="315" bestFit="1" customWidth="1"/>
    <col min="3" max="8" width="6.7109375" style="294" customWidth="1"/>
    <col min="9" max="13" width="2.7109375" style="294" customWidth="1"/>
    <col min="14" max="14" width="3.7109375" style="294" customWidth="1"/>
    <col min="15" max="15" width="9.28515625" style="315" customWidth="1"/>
    <col min="16" max="16" width="11.28515625" style="315" customWidth="1"/>
    <col min="17" max="17" width="9.28515625" style="315" customWidth="1"/>
    <col min="18" max="18" width="11.28515625" style="315" customWidth="1"/>
    <col min="19" max="19" width="9.28515625" style="315" customWidth="1"/>
    <col min="20" max="20" width="11.28515625" style="315" customWidth="1"/>
    <col min="21" max="21" width="9.28515625" style="315" customWidth="1"/>
    <col min="22" max="22" width="11.28515625" style="315" customWidth="1"/>
    <col min="23" max="23" width="9.28515625" style="315" customWidth="1"/>
    <col min="24" max="24" width="11.28515625" style="315" customWidth="1"/>
    <col min="25" max="25" width="9.28515625" style="315" customWidth="1"/>
    <col min="26" max="26" width="11.28515625" style="315" customWidth="1"/>
    <col min="27" max="16384" width="9.140625" style="315"/>
  </cols>
  <sheetData>
    <row r="1" spans="1:35" ht="25.5" customHeight="1">
      <c r="A1" s="442" t="s">
        <v>253</v>
      </c>
      <c r="B1" s="443"/>
      <c r="C1" s="419" t="s">
        <v>28</v>
      </c>
      <c r="D1" s="420"/>
      <c r="E1" s="420"/>
      <c r="F1" s="420"/>
      <c r="G1" s="420"/>
      <c r="H1" s="421"/>
      <c r="I1" s="14"/>
      <c r="J1" s="14"/>
      <c r="K1" s="14"/>
      <c r="L1" s="36"/>
      <c r="M1" s="181"/>
      <c r="N1" s="180"/>
      <c r="O1" s="422" t="s">
        <v>34</v>
      </c>
      <c r="P1" s="422"/>
      <c r="Q1" s="422" t="s">
        <v>126</v>
      </c>
      <c r="R1" s="422"/>
      <c r="S1" s="422" t="s">
        <v>127</v>
      </c>
      <c r="T1" s="422"/>
      <c r="U1" s="422" t="s">
        <v>128</v>
      </c>
      <c r="V1" s="422"/>
      <c r="W1" s="422" t="s">
        <v>129</v>
      </c>
      <c r="X1" s="422"/>
      <c r="Y1" s="422" t="s">
        <v>130</v>
      </c>
      <c r="Z1" s="423"/>
    </row>
    <row r="2" spans="1:35" ht="45" customHeight="1">
      <c r="A2" s="15" t="s">
        <v>10</v>
      </c>
      <c r="B2" s="16" t="s">
        <v>11</v>
      </c>
      <c r="C2" s="17" t="s">
        <v>37</v>
      </c>
      <c r="D2" s="17" t="s">
        <v>131</v>
      </c>
      <c r="E2" s="17" t="s">
        <v>132</v>
      </c>
      <c r="F2" s="17" t="s">
        <v>133</v>
      </c>
      <c r="G2" s="17" t="s">
        <v>134</v>
      </c>
      <c r="H2" s="17" t="s">
        <v>135</v>
      </c>
      <c r="I2" s="19" t="s">
        <v>136</v>
      </c>
      <c r="J2" s="19" t="s">
        <v>137</v>
      </c>
      <c r="K2" s="19" t="s">
        <v>138</v>
      </c>
      <c r="L2" s="37" t="s">
        <v>139</v>
      </c>
      <c r="M2" s="179" t="s">
        <v>134</v>
      </c>
      <c r="N2" s="178" t="s">
        <v>206</v>
      </c>
      <c r="O2" s="20" t="s">
        <v>12</v>
      </c>
      <c r="P2" s="20" t="s">
        <v>13</v>
      </c>
      <c r="Q2" s="20" t="s">
        <v>12</v>
      </c>
      <c r="R2" s="20" t="s">
        <v>13</v>
      </c>
      <c r="S2" s="20" t="s">
        <v>12</v>
      </c>
      <c r="T2" s="20" t="s">
        <v>13</v>
      </c>
      <c r="U2" s="20" t="s">
        <v>12</v>
      </c>
      <c r="V2" s="20" t="s">
        <v>13</v>
      </c>
      <c r="W2" s="20" t="s">
        <v>12</v>
      </c>
      <c r="X2" s="20" t="s">
        <v>13</v>
      </c>
      <c r="Y2" s="20" t="s">
        <v>12</v>
      </c>
      <c r="Z2" s="38" t="s">
        <v>13</v>
      </c>
      <c r="AA2" s="21" t="s">
        <v>125</v>
      </c>
      <c r="AE2" s="282"/>
      <c r="AF2" s="282"/>
      <c r="AG2" s="282"/>
      <c r="AH2" s="282"/>
    </row>
    <row r="3" spans="1:35">
      <c r="A3" s="22" t="s">
        <v>118</v>
      </c>
      <c r="B3" s="22" t="s">
        <v>118</v>
      </c>
      <c r="C3" s="23">
        <f t="shared" ref="C3:C31" si="0">IF(ISERR(O3/P3*100),"",O3/P3*100)</f>
        <v>84.667337261100727</v>
      </c>
      <c r="D3" s="23">
        <f t="shared" ref="D3:D31" si="1">IF(ISERR(Q3/R3*100),"",Q3/R3*100)</f>
        <v>75.039517172007479</v>
      </c>
      <c r="E3" s="23">
        <f t="shared" ref="E3:E31" si="2">IF(ISERR(S3/T3*100),"",S3/T3*100)</f>
        <v>87.325765196148879</v>
      </c>
      <c r="F3" s="23">
        <f t="shared" ref="F3:F31" si="3">IF(ISERR(U3/V3*100),"",U3/V3*100)</f>
        <v>88.705273746227903</v>
      </c>
      <c r="G3" s="23">
        <f t="shared" ref="G3:G31" si="4">IF(ISERR(W3/X3*100),"",W3/X3*100)</f>
        <v>92.613881304785167</v>
      </c>
      <c r="H3" s="23">
        <f t="shared" ref="H3:H31" si="5">IF(ISERR(Y3/Z3*100),"",Y3/Z3*100)</f>
        <v>3.7936485127173443</v>
      </c>
      <c r="I3" s="349">
        <f t="shared" ref="I3:K18" si="6">E3-D3</f>
        <v>12.2862480241414</v>
      </c>
      <c r="J3" s="350">
        <f t="shared" si="6"/>
        <v>1.3795085500790236</v>
      </c>
      <c r="K3" s="350">
        <f t="shared" si="6"/>
        <v>3.9086075585572644</v>
      </c>
      <c r="L3" s="350">
        <f t="shared" ref="L3:L31" si="7">G3-E3</f>
        <v>5.288116108636288</v>
      </c>
      <c r="M3" s="350">
        <f t="shared" ref="M3:M31" si="8">G3-D3</f>
        <v>17.574364132777688</v>
      </c>
      <c r="N3" s="351">
        <v>100</v>
      </c>
      <c r="O3" s="151">
        <f t="shared" ref="O3:Z3" si="9">SUM(O4:O31)</f>
        <v>5892</v>
      </c>
      <c r="P3" s="151">
        <f t="shared" si="9"/>
        <v>6959</v>
      </c>
      <c r="Q3" s="151">
        <f t="shared" si="9"/>
        <v>5222</v>
      </c>
      <c r="R3" s="151">
        <f t="shared" si="9"/>
        <v>6959</v>
      </c>
      <c r="S3" s="151">
        <f t="shared" si="9"/>
        <v>6077</v>
      </c>
      <c r="T3" s="151">
        <f t="shared" si="9"/>
        <v>6959</v>
      </c>
      <c r="U3" s="151">
        <f t="shared" si="9"/>
        <v>6173</v>
      </c>
      <c r="V3" s="151">
        <f t="shared" si="9"/>
        <v>6959</v>
      </c>
      <c r="W3" s="151">
        <f t="shared" si="9"/>
        <v>6445</v>
      </c>
      <c r="X3" s="151">
        <f t="shared" si="9"/>
        <v>6959</v>
      </c>
      <c r="Y3" s="151">
        <f t="shared" si="9"/>
        <v>264</v>
      </c>
      <c r="Z3" s="151">
        <f t="shared" si="9"/>
        <v>6959</v>
      </c>
      <c r="AA3" s="21"/>
      <c r="AB3" s="144"/>
      <c r="AC3" s="283"/>
      <c r="AD3" s="283"/>
      <c r="AE3" s="284"/>
      <c r="AF3" s="34"/>
      <c r="AG3" s="34"/>
      <c r="AH3" s="284"/>
    </row>
    <row r="4" spans="1:35">
      <c r="A4" s="22" t="s">
        <v>146</v>
      </c>
      <c r="B4" s="22" t="s">
        <v>57</v>
      </c>
      <c r="C4" s="23">
        <f t="shared" si="0"/>
        <v>88.347457627118644</v>
      </c>
      <c r="D4" s="23">
        <f t="shared" si="1"/>
        <v>84.957627118644069</v>
      </c>
      <c r="E4" s="23">
        <f t="shared" si="2"/>
        <v>93.855932203389841</v>
      </c>
      <c r="F4" s="23">
        <f t="shared" si="3"/>
        <v>95.127118644067792</v>
      </c>
      <c r="G4" s="23">
        <f t="shared" si="4"/>
        <v>97.033898305084747</v>
      </c>
      <c r="H4" s="23">
        <f t="shared" si="5"/>
        <v>2.5423728813559325</v>
      </c>
      <c r="I4" s="341">
        <f t="shared" si="6"/>
        <v>8.8983050847457719</v>
      </c>
      <c r="J4" s="342">
        <f t="shared" si="6"/>
        <v>1.2711864406779512</v>
      </c>
      <c r="K4" s="342">
        <f t="shared" si="6"/>
        <v>1.9067796610169552</v>
      </c>
      <c r="L4" s="342">
        <f t="shared" si="7"/>
        <v>3.1779661016949063</v>
      </c>
      <c r="M4" s="342">
        <f t="shared" si="8"/>
        <v>12.076271186440678</v>
      </c>
      <c r="N4" s="344">
        <v>100</v>
      </c>
      <c r="O4" s="151">
        <v>417</v>
      </c>
      <c r="P4" s="151">
        <v>472</v>
      </c>
      <c r="Q4" s="151">
        <v>401</v>
      </c>
      <c r="R4" s="151">
        <v>472</v>
      </c>
      <c r="S4" s="151">
        <v>443</v>
      </c>
      <c r="T4" s="151">
        <v>472</v>
      </c>
      <c r="U4" s="151">
        <v>449</v>
      </c>
      <c r="V4" s="151">
        <v>472</v>
      </c>
      <c r="W4" s="151">
        <v>458</v>
      </c>
      <c r="X4" s="151">
        <v>472</v>
      </c>
      <c r="Y4" s="151">
        <v>12</v>
      </c>
      <c r="Z4" s="151">
        <v>472</v>
      </c>
      <c r="AA4" s="21"/>
      <c r="AB4" s="144"/>
      <c r="AC4" s="283"/>
      <c r="AD4" s="34"/>
      <c r="AE4" s="284"/>
      <c r="AF4" s="34"/>
      <c r="AG4" s="34"/>
      <c r="AH4" s="284"/>
    </row>
    <row r="5" spans="1:35">
      <c r="A5" s="22" t="s">
        <v>63</v>
      </c>
      <c r="B5" s="22" t="s">
        <v>64</v>
      </c>
      <c r="C5" s="23">
        <f t="shared" si="0"/>
        <v>91.83673469387756</v>
      </c>
      <c r="D5" s="23">
        <f t="shared" si="1"/>
        <v>86.734693877551024</v>
      </c>
      <c r="E5" s="23">
        <f t="shared" si="2"/>
        <v>90.816326530612244</v>
      </c>
      <c r="F5" s="23">
        <f t="shared" si="3"/>
        <v>91.83673469387756</v>
      </c>
      <c r="G5" s="23">
        <f t="shared" si="4"/>
        <v>96.938775510204081</v>
      </c>
      <c r="H5" s="23">
        <f t="shared" si="5"/>
        <v>3.0612244897959182</v>
      </c>
      <c r="I5" s="341">
        <f t="shared" si="6"/>
        <v>4.0816326530612201</v>
      </c>
      <c r="J5" s="342">
        <f t="shared" si="6"/>
        <v>1.0204081632653157</v>
      </c>
      <c r="K5" s="342">
        <f t="shared" si="6"/>
        <v>5.1020408163265216</v>
      </c>
      <c r="L5" s="342">
        <f t="shared" si="7"/>
        <v>6.1224489795918373</v>
      </c>
      <c r="M5" s="342">
        <f t="shared" si="8"/>
        <v>10.204081632653057</v>
      </c>
      <c r="N5" s="344">
        <v>100</v>
      </c>
      <c r="O5" s="151">
        <v>90</v>
      </c>
      <c r="P5" s="151">
        <v>98</v>
      </c>
      <c r="Q5" s="151">
        <v>85</v>
      </c>
      <c r="R5" s="151">
        <v>98</v>
      </c>
      <c r="S5" s="151">
        <v>89</v>
      </c>
      <c r="T5" s="151">
        <v>98</v>
      </c>
      <c r="U5" s="151">
        <v>90</v>
      </c>
      <c r="V5" s="151">
        <v>98</v>
      </c>
      <c r="W5" s="151">
        <v>95</v>
      </c>
      <c r="X5" s="151">
        <v>98</v>
      </c>
      <c r="Y5" s="151">
        <v>3</v>
      </c>
      <c r="Z5" s="151">
        <v>98</v>
      </c>
      <c r="AA5" s="21"/>
      <c r="AB5" s="144"/>
      <c r="AC5" s="283"/>
      <c r="AD5" s="283"/>
      <c r="AE5" s="284"/>
      <c r="AF5" s="34"/>
      <c r="AG5" s="34"/>
      <c r="AH5" s="284"/>
    </row>
    <row r="6" spans="1:35">
      <c r="A6" s="22" t="s">
        <v>14</v>
      </c>
      <c r="B6" s="22" t="s">
        <v>49</v>
      </c>
      <c r="C6" s="23">
        <f t="shared" si="0"/>
        <v>94.117647058823522</v>
      </c>
      <c r="D6" s="23">
        <f t="shared" si="1"/>
        <v>83.193277310924373</v>
      </c>
      <c r="E6" s="23">
        <f t="shared" si="2"/>
        <v>94.117647058823522</v>
      </c>
      <c r="F6" s="23">
        <f t="shared" si="3"/>
        <v>94.117647058823522</v>
      </c>
      <c r="G6" s="23">
        <f t="shared" si="4"/>
        <v>96.638655462184872</v>
      </c>
      <c r="H6" s="23">
        <f t="shared" si="5"/>
        <v>3.3613445378151261</v>
      </c>
      <c r="I6" s="341">
        <f t="shared" si="6"/>
        <v>10.924369747899149</v>
      </c>
      <c r="J6" s="342">
        <f t="shared" si="6"/>
        <v>0</v>
      </c>
      <c r="K6" s="342">
        <f t="shared" si="6"/>
        <v>2.5210084033613498</v>
      </c>
      <c r="L6" s="342">
        <f t="shared" si="7"/>
        <v>2.5210084033613498</v>
      </c>
      <c r="M6" s="342">
        <f t="shared" si="8"/>
        <v>13.445378151260499</v>
      </c>
      <c r="N6" s="344">
        <v>100</v>
      </c>
      <c r="O6" s="151">
        <v>112</v>
      </c>
      <c r="P6" s="151">
        <v>119</v>
      </c>
      <c r="Q6" s="151">
        <v>99</v>
      </c>
      <c r="R6" s="151">
        <v>119</v>
      </c>
      <c r="S6" s="151">
        <v>112</v>
      </c>
      <c r="T6" s="151">
        <v>119</v>
      </c>
      <c r="U6" s="151">
        <v>112</v>
      </c>
      <c r="V6" s="151">
        <v>119</v>
      </c>
      <c r="W6" s="151">
        <v>115</v>
      </c>
      <c r="X6" s="151">
        <v>119</v>
      </c>
      <c r="Y6" s="151">
        <v>4</v>
      </c>
      <c r="Z6" s="151">
        <v>119</v>
      </c>
      <c r="AA6" s="21"/>
      <c r="AB6" s="144"/>
      <c r="AC6" s="283"/>
      <c r="AD6" s="283"/>
      <c r="AE6" s="284"/>
      <c r="AF6" s="34"/>
      <c r="AG6" s="34"/>
      <c r="AH6" s="284"/>
    </row>
    <row r="7" spans="1:35">
      <c r="A7" s="22" t="s">
        <v>105</v>
      </c>
      <c r="B7" s="22" t="s">
        <v>106</v>
      </c>
      <c r="C7" s="23">
        <f t="shared" si="0"/>
        <v>91.304347826086953</v>
      </c>
      <c r="D7" s="23">
        <f t="shared" si="1"/>
        <v>78.260869565217391</v>
      </c>
      <c r="E7" s="23">
        <f t="shared" si="2"/>
        <v>82.608695652173907</v>
      </c>
      <c r="F7" s="23">
        <f t="shared" si="3"/>
        <v>82.608695652173907</v>
      </c>
      <c r="G7" s="23">
        <f t="shared" si="4"/>
        <v>95.652173913043484</v>
      </c>
      <c r="H7" s="23">
        <f t="shared" si="5"/>
        <v>0</v>
      </c>
      <c r="I7" s="341">
        <f t="shared" si="6"/>
        <v>4.3478260869565162</v>
      </c>
      <c r="J7" s="342">
        <f t="shared" si="6"/>
        <v>0</v>
      </c>
      <c r="K7" s="342">
        <f t="shared" si="6"/>
        <v>13.043478260869577</v>
      </c>
      <c r="L7" s="342">
        <f t="shared" si="7"/>
        <v>13.043478260869577</v>
      </c>
      <c r="M7" s="342">
        <f t="shared" si="8"/>
        <v>17.391304347826093</v>
      </c>
      <c r="N7" s="344">
        <v>100</v>
      </c>
      <c r="O7" s="151">
        <v>21</v>
      </c>
      <c r="P7" s="151">
        <v>23</v>
      </c>
      <c r="Q7" s="151">
        <v>18</v>
      </c>
      <c r="R7" s="151">
        <v>23</v>
      </c>
      <c r="S7" s="151">
        <v>19</v>
      </c>
      <c r="T7" s="151">
        <v>23</v>
      </c>
      <c r="U7" s="151">
        <v>19</v>
      </c>
      <c r="V7" s="151">
        <v>23</v>
      </c>
      <c r="W7" s="151">
        <v>22</v>
      </c>
      <c r="X7" s="151">
        <v>23</v>
      </c>
      <c r="Y7" s="151">
        <v>0</v>
      </c>
      <c r="Z7" s="151">
        <v>23</v>
      </c>
      <c r="AA7" s="21"/>
      <c r="AB7" s="144"/>
      <c r="AC7" s="283"/>
      <c r="AD7" s="283"/>
      <c r="AE7" s="284"/>
      <c r="AF7" s="34"/>
      <c r="AG7" s="34"/>
      <c r="AH7" s="284"/>
    </row>
    <row r="8" spans="1:35">
      <c r="A8" s="22" t="s">
        <v>82</v>
      </c>
      <c r="B8" s="22" t="s">
        <v>83</v>
      </c>
      <c r="C8" s="23">
        <f t="shared" si="0"/>
        <v>87.2</v>
      </c>
      <c r="D8" s="23">
        <f t="shared" si="1"/>
        <v>76.400000000000006</v>
      </c>
      <c r="E8" s="23">
        <f t="shared" si="2"/>
        <v>90</v>
      </c>
      <c r="F8" s="23">
        <f t="shared" si="3"/>
        <v>91.2</v>
      </c>
      <c r="G8" s="23">
        <f t="shared" si="4"/>
        <v>94.8</v>
      </c>
      <c r="H8" s="23">
        <f t="shared" si="5"/>
        <v>1.6</v>
      </c>
      <c r="I8" s="341">
        <f t="shared" si="6"/>
        <v>13.599999999999994</v>
      </c>
      <c r="J8" s="342">
        <f t="shared" si="6"/>
        <v>1.2000000000000028</v>
      </c>
      <c r="K8" s="342">
        <f t="shared" si="6"/>
        <v>3.5999999999999943</v>
      </c>
      <c r="L8" s="342">
        <f t="shared" si="7"/>
        <v>4.7999999999999972</v>
      </c>
      <c r="M8" s="342">
        <f t="shared" si="8"/>
        <v>18.399999999999991</v>
      </c>
      <c r="N8" s="344">
        <v>100</v>
      </c>
      <c r="O8" s="151">
        <v>218</v>
      </c>
      <c r="P8" s="151">
        <v>250</v>
      </c>
      <c r="Q8" s="151">
        <v>191</v>
      </c>
      <c r="R8" s="151">
        <v>250</v>
      </c>
      <c r="S8" s="151">
        <v>225</v>
      </c>
      <c r="T8" s="151">
        <v>250</v>
      </c>
      <c r="U8" s="151">
        <v>228</v>
      </c>
      <c r="V8" s="151">
        <v>250</v>
      </c>
      <c r="W8" s="151">
        <v>237</v>
      </c>
      <c r="X8" s="151">
        <v>250</v>
      </c>
      <c r="Y8" s="151">
        <v>4</v>
      </c>
      <c r="Z8" s="151">
        <v>250</v>
      </c>
      <c r="AA8" s="21"/>
      <c r="AB8" s="144"/>
      <c r="AC8" s="283"/>
      <c r="AD8" s="283"/>
      <c r="AE8" s="284"/>
      <c r="AF8" s="34"/>
      <c r="AG8" s="34"/>
      <c r="AH8" s="284"/>
    </row>
    <row r="9" spans="1:35">
      <c r="A9" s="22" t="s">
        <v>54</v>
      </c>
      <c r="B9" s="22" t="s">
        <v>55</v>
      </c>
      <c r="C9" s="23">
        <f t="shared" si="0"/>
        <v>89.189189189189193</v>
      </c>
      <c r="D9" s="23">
        <f t="shared" si="1"/>
        <v>78.378378378378372</v>
      </c>
      <c r="E9" s="23">
        <f t="shared" si="2"/>
        <v>86.486486486486484</v>
      </c>
      <c r="F9" s="23">
        <f t="shared" si="3"/>
        <v>89.189189189189193</v>
      </c>
      <c r="G9" s="23">
        <f t="shared" si="4"/>
        <v>94.594594594594597</v>
      </c>
      <c r="H9" s="23">
        <f t="shared" si="5"/>
        <v>5.4054054054054053</v>
      </c>
      <c r="I9" s="341">
        <f t="shared" si="6"/>
        <v>8.1081081081081123</v>
      </c>
      <c r="J9" s="342">
        <f t="shared" si="6"/>
        <v>2.7027027027027088</v>
      </c>
      <c r="K9" s="342">
        <f t="shared" si="6"/>
        <v>5.4054054054054035</v>
      </c>
      <c r="L9" s="342">
        <f t="shared" si="7"/>
        <v>8.1081081081081123</v>
      </c>
      <c r="M9" s="342">
        <f t="shared" si="8"/>
        <v>16.216216216216225</v>
      </c>
      <c r="N9" s="344">
        <v>100</v>
      </c>
      <c r="O9" s="151">
        <v>33</v>
      </c>
      <c r="P9" s="151">
        <v>37</v>
      </c>
      <c r="Q9" s="151">
        <v>29</v>
      </c>
      <c r="R9" s="151">
        <v>37</v>
      </c>
      <c r="S9" s="151">
        <v>32</v>
      </c>
      <c r="T9" s="151">
        <v>37</v>
      </c>
      <c r="U9" s="151">
        <v>33</v>
      </c>
      <c r="V9" s="151">
        <v>37</v>
      </c>
      <c r="W9" s="151">
        <v>35</v>
      </c>
      <c r="X9" s="151">
        <v>37</v>
      </c>
      <c r="Y9" s="151">
        <v>2</v>
      </c>
      <c r="Z9" s="151">
        <v>37</v>
      </c>
      <c r="AA9" s="21"/>
      <c r="AB9" s="144"/>
      <c r="AC9" s="283"/>
      <c r="AD9" s="283"/>
      <c r="AE9" s="284"/>
      <c r="AF9" s="34"/>
      <c r="AG9" s="34"/>
      <c r="AH9" s="284"/>
      <c r="AI9" s="34"/>
    </row>
    <row r="10" spans="1:35">
      <c r="A10" s="22" t="s">
        <v>46</v>
      </c>
      <c r="B10" s="22" t="s">
        <v>47</v>
      </c>
      <c r="C10" s="23">
        <f t="shared" si="0"/>
        <v>88.225538971807623</v>
      </c>
      <c r="D10" s="23">
        <f t="shared" si="1"/>
        <v>85.406301824212278</v>
      </c>
      <c r="E10" s="23">
        <f t="shared" si="2"/>
        <v>91.210613598673291</v>
      </c>
      <c r="F10" s="23">
        <f t="shared" si="3"/>
        <v>92.537313432835816</v>
      </c>
      <c r="G10" s="23">
        <f t="shared" si="4"/>
        <v>94.195688225538973</v>
      </c>
      <c r="H10" s="23">
        <f t="shared" si="5"/>
        <v>4.6434494195688218</v>
      </c>
      <c r="I10" s="341">
        <f t="shared" si="6"/>
        <v>5.8043117744610129</v>
      </c>
      <c r="J10" s="342">
        <f t="shared" si="6"/>
        <v>1.3266998341625253</v>
      </c>
      <c r="K10" s="342">
        <f t="shared" si="6"/>
        <v>1.6583747927031567</v>
      </c>
      <c r="L10" s="342">
        <f t="shared" si="7"/>
        <v>2.985074626865682</v>
      </c>
      <c r="M10" s="342">
        <f t="shared" si="8"/>
        <v>8.7893864013266949</v>
      </c>
      <c r="N10" s="344">
        <v>100</v>
      </c>
      <c r="O10" s="151">
        <v>532</v>
      </c>
      <c r="P10" s="151">
        <v>603</v>
      </c>
      <c r="Q10" s="151">
        <v>515</v>
      </c>
      <c r="R10" s="151">
        <v>603</v>
      </c>
      <c r="S10" s="151">
        <v>550</v>
      </c>
      <c r="T10" s="151">
        <v>603</v>
      </c>
      <c r="U10" s="151">
        <v>558</v>
      </c>
      <c r="V10" s="151">
        <v>603</v>
      </c>
      <c r="W10" s="151">
        <v>568</v>
      </c>
      <c r="X10" s="151">
        <v>603</v>
      </c>
      <c r="Y10" s="151">
        <v>28</v>
      </c>
      <c r="Z10" s="151">
        <v>603</v>
      </c>
      <c r="AA10" s="21"/>
      <c r="AB10" s="144"/>
      <c r="AC10" s="283"/>
      <c r="AD10" s="283"/>
      <c r="AE10" s="284"/>
      <c r="AF10" s="34"/>
      <c r="AG10" s="34"/>
      <c r="AH10" s="284"/>
      <c r="AI10" s="34"/>
    </row>
    <row r="11" spans="1:35">
      <c r="A11" s="22" t="s">
        <v>149</v>
      </c>
      <c r="B11" s="22" t="s">
        <v>66</v>
      </c>
      <c r="C11" s="23">
        <f t="shared" si="0"/>
        <v>85.805084745762713</v>
      </c>
      <c r="D11" s="23">
        <f t="shared" si="1"/>
        <v>74.152542372881356</v>
      </c>
      <c r="E11" s="23">
        <f t="shared" si="2"/>
        <v>90.677966101694921</v>
      </c>
      <c r="F11" s="23">
        <f t="shared" si="3"/>
        <v>91.101694915254242</v>
      </c>
      <c r="G11" s="23">
        <f t="shared" si="4"/>
        <v>94.067796610169495</v>
      </c>
      <c r="H11" s="23">
        <f t="shared" si="5"/>
        <v>2.9661016949152543</v>
      </c>
      <c r="I11" s="341">
        <f t="shared" si="6"/>
        <v>16.525423728813564</v>
      </c>
      <c r="J11" s="342">
        <f t="shared" si="6"/>
        <v>0.42372881355932179</v>
      </c>
      <c r="K11" s="342">
        <f t="shared" si="6"/>
        <v>2.9661016949152526</v>
      </c>
      <c r="L11" s="342">
        <f t="shared" si="7"/>
        <v>3.3898305084745743</v>
      </c>
      <c r="M11" s="342">
        <f t="shared" si="8"/>
        <v>19.915254237288138</v>
      </c>
      <c r="N11" s="344">
        <v>100</v>
      </c>
      <c r="O11" s="151">
        <v>405</v>
      </c>
      <c r="P11" s="151">
        <v>472</v>
      </c>
      <c r="Q11" s="151">
        <v>350</v>
      </c>
      <c r="R11" s="151">
        <v>472</v>
      </c>
      <c r="S11" s="151">
        <v>428</v>
      </c>
      <c r="T11" s="151">
        <v>472</v>
      </c>
      <c r="U11" s="151">
        <v>430</v>
      </c>
      <c r="V11" s="151">
        <v>472</v>
      </c>
      <c r="W11" s="151">
        <v>444</v>
      </c>
      <c r="X11" s="151">
        <v>472</v>
      </c>
      <c r="Y11" s="151">
        <v>14</v>
      </c>
      <c r="Z11" s="151">
        <v>472</v>
      </c>
      <c r="AA11" s="21"/>
      <c r="AB11" s="144"/>
      <c r="AC11" s="283"/>
      <c r="AD11" s="34"/>
      <c r="AE11" s="284"/>
      <c r="AF11" s="34"/>
      <c r="AG11" s="34"/>
      <c r="AH11" s="284"/>
      <c r="AI11" s="34"/>
    </row>
    <row r="12" spans="1:35">
      <c r="A12" s="22" t="s">
        <v>88</v>
      </c>
      <c r="B12" s="22" t="s">
        <v>89</v>
      </c>
      <c r="C12" s="23">
        <f t="shared" si="0"/>
        <v>82.758620689655174</v>
      </c>
      <c r="D12" s="23">
        <f t="shared" si="1"/>
        <v>64.224137931034491</v>
      </c>
      <c r="E12" s="23">
        <f t="shared" si="2"/>
        <v>85.34482758620689</v>
      </c>
      <c r="F12" s="23">
        <f t="shared" si="3"/>
        <v>87.5</v>
      </c>
      <c r="G12" s="23">
        <f t="shared" si="4"/>
        <v>93.965517241379317</v>
      </c>
      <c r="H12" s="23">
        <f t="shared" si="5"/>
        <v>2.1551724137931036</v>
      </c>
      <c r="I12" s="341">
        <f t="shared" si="6"/>
        <v>21.120689655172399</v>
      </c>
      <c r="J12" s="342">
        <f t="shared" si="6"/>
        <v>2.1551724137931103</v>
      </c>
      <c r="K12" s="342">
        <f t="shared" si="6"/>
        <v>6.4655172413793167</v>
      </c>
      <c r="L12" s="342">
        <f t="shared" si="7"/>
        <v>8.620689655172427</v>
      </c>
      <c r="M12" s="342">
        <f t="shared" si="8"/>
        <v>29.741379310344826</v>
      </c>
      <c r="N12" s="344">
        <v>100</v>
      </c>
      <c r="O12" s="151">
        <v>192</v>
      </c>
      <c r="P12" s="151">
        <v>232</v>
      </c>
      <c r="Q12" s="151">
        <v>149</v>
      </c>
      <c r="R12" s="151">
        <v>232</v>
      </c>
      <c r="S12" s="151">
        <v>198</v>
      </c>
      <c r="T12" s="151">
        <v>232</v>
      </c>
      <c r="U12" s="151">
        <v>203</v>
      </c>
      <c r="V12" s="151">
        <v>232</v>
      </c>
      <c r="W12" s="151">
        <v>218</v>
      </c>
      <c r="X12" s="151">
        <v>232</v>
      </c>
      <c r="Y12" s="151">
        <v>5</v>
      </c>
      <c r="Z12" s="151">
        <v>232</v>
      </c>
      <c r="AA12" s="21"/>
      <c r="AB12" s="144"/>
      <c r="AC12" s="283"/>
      <c r="AD12" s="283"/>
      <c r="AE12" s="284"/>
      <c r="AF12" s="34"/>
      <c r="AG12" s="34"/>
      <c r="AH12" s="284"/>
      <c r="AI12" s="34"/>
    </row>
    <row r="13" spans="1:35">
      <c r="A13" s="22" t="s">
        <v>85</v>
      </c>
      <c r="B13" s="22" t="s">
        <v>86</v>
      </c>
      <c r="C13" s="23">
        <f t="shared" si="0"/>
        <v>86.725663716814154</v>
      </c>
      <c r="D13" s="23">
        <f t="shared" si="1"/>
        <v>82.743362831858406</v>
      </c>
      <c r="E13" s="23">
        <f t="shared" si="2"/>
        <v>88.495575221238937</v>
      </c>
      <c r="F13" s="23">
        <f t="shared" si="3"/>
        <v>88.938053097345133</v>
      </c>
      <c r="G13" s="23">
        <f t="shared" si="4"/>
        <v>93.805309734513273</v>
      </c>
      <c r="H13" s="23">
        <f t="shared" si="5"/>
        <v>3.9823008849557522</v>
      </c>
      <c r="I13" s="341">
        <f t="shared" si="6"/>
        <v>5.7522123893805315</v>
      </c>
      <c r="J13" s="342">
        <f t="shared" si="6"/>
        <v>0.44247787610619582</v>
      </c>
      <c r="K13" s="342">
        <f t="shared" si="6"/>
        <v>4.8672566371681398</v>
      </c>
      <c r="L13" s="342">
        <f t="shared" si="7"/>
        <v>5.3097345132743357</v>
      </c>
      <c r="M13" s="342">
        <f t="shared" si="8"/>
        <v>11.061946902654867</v>
      </c>
      <c r="N13" s="344">
        <v>100</v>
      </c>
      <c r="O13" s="151">
        <v>196</v>
      </c>
      <c r="P13" s="151">
        <v>226</v>
      </c>
      <c r="Q13" s="151">
        <v>187</v>
      </c>
      <c r="R13" s="151">
        <v>226</v>
      </c>
      <c r="S13" s="151">
        <v>200</v>
      </c>
      <c r="T13" s="151">
        <v>226</v>
      </c>
      <c r="U13" s="151">
        <v>201</v>
      </c>
      <c r="V13" s="151">
        <v>226</v>
      </c>
      <c r="W13" s="151">
        <v>212</v>
      </c>
      <c r="X13" s="151">
        <v>226</v>
      </c>
      <c r="Y13" s="151">
        <v>9</v>
      </c>
      <c r="Z13" s="151">
        <v>226</v>
      </c>
      <c r="AA13" s="21"/>
      <c r="AB13" s="144"/>
      <c r="AC13" s="283"/>
      <c r="AD13" s="283"/>
      <c r="AE13" s="284"/>
      <c r="AF13" s="34"/>
      <c r="AG13" s="34"/>
      <c r="AH13" s="284"/>
      <c r="AI13" s="34"/>
    </row>
    <row r="14" spans="1:35">
      <c r="A14" s="22" t="s">
        <v>93</v>
      </c>
      <c r="B14" s="22" t="s">
        <v>94</v>
      </c>
      <c r="C14" s="23">
        <f t="shared" si="0"/>
        <v>84.023668639053255</v>
      </c>
      <c r="D14" s="23">
        <f t="shared" si="1"/>
        <v>76.479289940828394</v>
      </c>
      <c r="E14" s="23">
        <f t="shared" si="2"/>
        <v>89.053254437869825</v>
      </c>
      <c r="F14" s="23">
        <f t="shared" si="3"/>
        <v>90.680473372781066</v>
      </c>
      <c r="G14" s="23">
        <f t="shared" si="4"/>
        <v>93.34319526627219</v>
      </c>
      <c r="H14" s="23">
        <f t="shared" si="5"/>
        <v>5.1775147928994087</v>
      </c>
      <c r="I14" s="341">
        <f t="shared" si="6"/>
        <v>12.57396449704143</v>
      </c>
      <c r="J14" s="342">
        <f t="shared" si="6"/>
        <v>1.6272189349112409</v>
      </c>
      <c r="K14" s="342">
        <f t="shared" si="6"/>
        <v>2.6627218934911241</v>
      </c>
      <c r="L14" s="342">
        <f t="shared" si="7"/>
        <v>4.289940828402365</v>
      </c>
      <c r="M14" s="342">
        <f t="shared" si="8"/>
        <v>16.863905325443795</v>
      </c>
      <c r="N14" s="344">
        <v>100</v>
      </c>
      <c r="O14" s="151">
        <v>568</v>
      </c>
      <c r="P14" s="151">
        <v>676</v>
      </c>
      <c r="Q14" s="151">
        <v>517</v>
      </c>
      <c r="R14" s="151">
        <v>676</v>
      </c>
      <c r="S14" s="151">
        <v>602</v>
      </c>
      <c r="T14" s="151">
        <v>676</v>
      </c>
      <c r="U14" s="151">
        <v>613</v>
      </c>
      <c r="V14" s="151">
        <v>676</v>
      </c>
      <c r="W14" s="151">
        <v>631</v>
      </c>
      <c r="X14" s="151">
        <v>676</v>
      </c>
      <c r="Y14" s="151">
        <v>35</v>
      </c>
      <c r="Z14" s="151">
        <v>676</v>
      </c>
      <c r="AA14" s="21"/>
      <c r="AB14" s="144"/>
      <c r="AC14" s="283"/>
      <c r="AD14" s="283"/>
      <c r="AE14" s="284"/>
      <c r="AF14" s="34"/>
      <c r="AG14" s="34"/>
      <c r="AH14" s="284"/>
      <c r="AI14" s="34"/>
    </row>
    <row r="15" spans="1:35">
      <c r="A15" s="22" t="s">
        <v>68</v>
      </c>
      <c r="B15" s="22" t="s">
        <v>69</v>
      </c>
      <c r="C15" s="23">
        <f t="shared" si="0"/>
        <v>88.271604938271608</v>
      </c>
      <c r="D15" s="23">
        <f t="shared" si="1"/>
        <v>84.567901234567898</v>
      </c>
      <c r="E15" s="23">
        <f t="shared" si="2"/>
        <v>88.271604938271608</v>
      </c>
      <c r="F15" s="23">
        <f t="shared" si="3"/>
        <v>89.506172839506178</v>
      </c>
      <c r="G15" s="23">
        <f t="shared" si="4"/>
        <v>93.209876543209873</v>
      </c>
      <c r="H15" s="23">
        <f t="shared" si="5"/>
        <v>3.0864197530864197</v>
      </c>
      <c r="I15" s="341">
        <f t="shared" si="6"/>
        <v>3.7037037037037095</v>
      </c>
      <c r="J15" s="342">
        <f t="shared" si="6"/>
        <v>1.2345679012345698</v>
      </c>
      <c r="K15" s="342">
        <f t="shared" si="6"/>
        <v>3.7037037037036953</v>
      </c>
      <c r="L15" s="342">
        <f t="shared" si="7"/>
        <v>4.9382716049382651</v>
      </c>
      <c r="M15" s="342">
        <f t="shared" si="8"/>
        <v>8.6419753086419746</v>
      </c>
      <c r="N15" s="344">
        <v>100</v>
      </c>
      <c r="O15" s="151">
        <v>143</v>
      </c>
      <c r="P15" s="151">
        <v>162</v>
      </c>
      <c r="Q15" s="151">
        <v>137</v>
      </c>
      <c r="R15" s="151">
        <v>162</v>
      </c>
      <c r="S15" s="151">
        <v>143</v>
      </c>
      <c r="T15" s="151">
        <v>162</v>
      </c>
      <c r="U15" s="151">
        <v>145</v>
      </c>
      <c r="V15" s="151">
        <v>162</v>
      </c>
      <c r="W15" s="151">
        <v>151</v>
      </c>
      <c r="X15" s="151">
        <v>162</v>
      </c>
      <c r="Y15" s="151">
        <v>5</v>
      </c>
      <c r="Z15" s="151">
        <v>162</v>
      </c>
      <c r="AA15" s="21"/>
      <c r="AB15" s="144"/>
      <c r="AC15" s="283"/>
      <c r="AD15" s="283"/>
      <c r="AE15" s="284"/>
      <c r="AF15" s="34"/>
      <c r="AG15" s="34"/>
      <c r="AH15" s="284"/>
      <c r="AI15" s="34"/>
    </row>
    <row r="16" spans="1:35">
      <c r="A16" s="22" t="s">
        <v>79</v>
      </c>
      <c r="B16" s="22" t="s">
        <v>80</v>
      </c>
      <c r="C16" s="23">
        <f t="shared" si="0"/>
        <v>89.285714285714292</v>
      </c>
      <c r="D16" s="23">
        <f t="shared" si="1"/>
        <v>89.285714285714292</v>
      </c>
      <c r="E16" s="23">
        <f t="shared" si="2"/>
        <v>92.857142857142861</v>
      </c>
      <c r="F16" s="23">
        <f t="shared" si="3"/>
        <v>92.857142857142861</v>
      </c>
      <c r="G16" s="23">
        <f t="shared" si="4"/>
        <v>92.857142857142861</v>
      </c>
      <c r="H16" s="23">
        <f t="shared" si="5"/>
        <v>0</v>
      </c>
      <c r="I16" s="341">
        <f t="shared" si="6"/>
        <v>3.5714285714285694</v>
      </c>
      <c r="J16" s="342">
        <f t="shared" si="6"/>
        <v>0</v>
      </c>
      <c r="K16" s="342">
        <f t="shared" si="6"/>
        <v>0</v>
      </c>
      <c r="L16" s="342">
        <f t="shared" si="7"/>
        <v>0</v>
      </c>
      <c r="M16" s="342">
        <f t="shared" si="8"/>
        <v>3.5714285714285694</v>
      </c>
      <c r="N16" s="344">
        <v>100</v>
      </c>
      <c r="O16" s="151">
        <v>25</v>
      </c>
      <c r="P16" s="151">
        <v>28</v>
      </c>
      <c r="Q16" s="151">
        <v>25</v>
      </c>
      <c r="R16" s="151">
        <v>28</v>
      </c>
      <c r="S16" s="151">
        <v>26</v>
      </c>
      <c r="T16" s="151">
        <v>28</v>
      </c>
      <c r="U16" s="151">
        <v>26</v>
      </c>
      <c r="V16" s="151">
        <v>28</v>
      </c>
      <c r="W16" s="151">
        <v>26</v>
      </c>
      <c r="X16" s="151">
        <v>28</v>
      </c>
      <c r="Y16" s="151">
        <v>0</v>
      </c>
      <c r="Z16" s="151">
        <v>28</v>
      </c>
      <c r="AA16" s="21"/>
      <c r="AB16" s="144"/>
      <c r="AC16" s="283"/>
      <c r="AD16" s="283"/>
      <c r="AE16" s="284"/>
      <c r="AF16" s="34"/>
      <c r="AG16" s="34"/>
      <c r="AH16" s="284"/>
      <c r="AI16" s="34"/>
    </row>
    <row r="17" spans="1:35">
      <c r="A17" s="22" t="s">
        <v>91</v>
      </c>
      <c r="B17" s="22" t="s">
        <v>90</v>
      </c>
      <c r="C17" s="23">
        <f t="shared" si="0"/>
        <v>83.959044368600672</v>
      </c>
      <c r="D17" s="23">
        <f t="shared" si="1"/>
        <v>69.965870307167236</v>
      </c>
      <c r="E17" s="23">
        <f t="shared" si="2"/>
        <v>88.054607508532428</v>
      </c>
      <c r="F17" s="23">
        <f t="shared" si="3"/>
        <v>89.419795221843003</v>
      </c>
      <c r="G17" s="23">
        <f t="shared" si="4"/>
        <v>92.832764505119457</v>
      </c>
      <c r="H17" s="23">
        <f t="shared" si="5"/>
        <v>2.7303754266211606</v>
      </c>
      <c r="I17" s="341">
        <f t="shared" si="6"/>
        <v>18.088737201365191</v>
      </c>
      <c r="J17" s="342">
        <f t="shared" si="6"/>
        <v>1.3651877133105756</v>
      </c>
      <c r="K17" s="342">
        <f t="shared" si="6"/>
        <v>3.4129692832764533</v>
      </c>
      <c r="L17" s="342">
        <f t="shared" si="7"/>
        <v>4.778156996587029</v>
      </c>
      <c r="M17" s="342">
        <f t="shared" si="8"/>
        <v>22.86689419795222</v>
      </c>
      <c r="N17" s="344">
        <v>100</v>
      </c>
      <c r="O17" s="151">
        <v>246</v>
      </c>
      <c r="P17" s="151">
        <v>293</v>
      </c>
      <c r="Q17" s="151">
        <v>205</v>
      </c>
      <c r="R17" s="151">
        <v>293</v>
      </c>
      <c r="S17" s="151">
        <v>258</v>
      </c>
      <c r="T17" s="151">
        <v>293</v>
      </c>
      <c r="U17" s="151">
        <v>262</v>
      </c>
      <c r="V17" s="151">
        <v>293</v>
      </c>
      <c r="W17" s="151">
        <v>272</v>
      </c>
      <c r="X17" s="151">
        <v>293</v>
      </c>
      <c r="Y17" s="151">
        <v>8</v>
      </c>
      <c r="Z17" s="151">
        <v>293</v>
      </c>
      <c r="AA17" s="21"/>
      <c r="AB17" s="144"/>
      <c r="AC17" s="283"/>
      <c r="AD17" s="283"/>
      <c r="AE17" s="284"/>
      <c r="AF17" s="34"/>
      <c r="AG17" s="34"/>
      <c r="AH17" s="284"/>
      <c r="AI17" s="34"/>
    </row>
    <row r="18" spans="1:35">
      <c r="A18" s="22" t="s">
        <v>150</v>
      </c>
      <c r="B18" s="22" t="s">
        <v>71</v>
      </c>
      <c r="C18" s="23">
        <f t="shared" si="0"/>
        <v>86.281588447653434</v>
      </c>
      <c r="D18" s="23">
        <f t="shared" si="1"/>
        <v>76.173285198555945</v>
      </c>
      <c r="E18" s="23">
        <f t="shared" si="2"/>
        <v>85.559566787003604</v>
      </c>
      <c r="F18" s="23">
        <f t="shared" si="3"/>
        <v>88.08664259927798</v>
      </c>
      <c r="G18" s="23">
        <f t="shared" si="4"/>
        <v>92.418772563176901</v>
      </c>
      <c r="H18" s="23">
        <f t="shared" si="5"/>
        <v>4.6931407942238268</v>
      </c>
      <c r="I18" s="341">
        <f t="shared" si="6"/>
        <v>9.3862815884476589</v>
      </c>
      <c r="J18" s="342">
        <f t="shared" si="6"/>
        <v>2.5270758122743757</v>
      </c>
      <c r="K18" s="342">
        <f t="shared" si="6"/>
        <v>4.3321299638989217</v>
      </c>
      <c r="L18" s="342">
        <f t="shared" si="7"/>
        <v>6.8592057761732974</v>
      </c>
      <c r="M18" s="342">
        <f t="shared" si="8"/>
        <v>16.245487364620956</v>
      </c>
      <c r="N18" s="344">
        <v>100</v>
      </c>
      <c r="O18" s="151">
        <v>239</v>
      </c>
      <c r="P18" s="151">
        <v>277</v>
      </c>
      <c r="Q18" s="151">
        <v>211</v>
      </c>
      <c r="R18" s="151">
        <v>277</v>
      </c>
      <c r="S18" s="151">
        <v>237</v>
      </c>
      <c r="T18" s="151">
        <v>277</v>
      </c>
      <c r="U18" s="151">
        <v>244</v>
      </c>
      <c r="V18" s="151">
        <v>277</v>
      </c>
      <c r="W18" s="151">
        <v>256</v>
      </c>
      <c r="X18" s="151">
        <v>277</v>
      </c>
      <c r="Y18" s="151">
        <v>13</v>
      </c>
      <c r="Z18" s="151">
        <v>277</v>
      </c>
      <c r="AA18" s="21"/>
      <c r="AB18" s="144"/>
      <c r="AC18" s="283"/>
      <c r="AD18" s="283"/>
      <c r="AE18" s="284"/>
      <c r="AF18" s="34"/>
      <c r="AG18" s="34"/>
      <c r="AH18" s="284"/>
      <c r="AI18" s="34"/>
    </row>
    <row r="19" spans="1:35">
      <c r="A19" s="22" t="s">
        <v>96</v>
      </c>
      <c r="B19" s="22" t="s">
        <v>97</v>
      </c>
      <c r="C19" s="23">
        <f t="shared" si="0"/>
        <v>86.854460093896719</v>
      </c>
      <c r="D19" s="23">
        <f t="shared" si="1"/>
        <v>83.568075117370881</v>
      </c>
      <c r="E19" s="23">
        <f t="shared" si="2"/>
        <v>88.262910798122064</v>
      </c>
      <c r="F19" s="23">
        <f t="shared" si="3"/>
        <v>90.140845070422543</v>
      </c>
      <c r="G19" s="23">
        <f t="shared" si="4"/>
        <v>92.018779342723008</v>
      </c>
      <c r="H19" s="23">
        <f t="shared" si="5"/>
        <v>2.8169014084507045</v>
      </c>
      <c r="I19" s="341">
        <f t="shared" ref="I19:K31" si="10">E19-D19</f>
        <v>4.6948356807511828</v>
      </c>
      <c r="J19" s="342">
        <f t="shared" si="10"/>
        <v>1.8779342723004788</v>
      </c>
      <c r="K19" s="342">
        <f t="shared" si="10"/>
        <v>1.8779342723004646</v>
      </c>
      <c r="L19" s="342">
        <f t="shared" si="7"/>
        <v>3.7558685446009434</v>
      </c>
      <c r="M19" s="342">
        <f t="shared" si="8"/>
        <v>8.4507042253521263</v>
      </c>
      <c r="N19" s="344">
        <v>100</v>
      </c>
      <c r="O19" s="151">
        <v>185</v>
      </c>
      <c r="P19" s="151">
        <v>213</v>
      </c>
      <c r="Q19" s="151">
        <v>178</v>
      </c>
      <c r="R19" s="151">
        <v>213</v>
      </c>
      <c r="S19" s="151">
        <v>188</v>
      </c>
      <c r="T19" s="151">
        <v>213</v>
      </c>
      <c r="U19" s="151">
        <v>192</v>
      </c>
      <c r="V19" s="151">
        <v>213</v>
      </c>
      <c r="W19" s="151">
        <v>196</v>
      </c>
      <c r="X19" s="151">
        <v>213</v>
      </c>
      <c r="Y19" s="151">
        <v>6</v>
      </c>
      <c r="Z19" s="151">
        <v>213</v>
      </c>
      <c r="AA19" s="21"/>
      <c r="AB19" s="144"/>
      <c r="AC19" s="283"/>
      <c r="AD19" s="283"/>
      <c r="AE19" s="284"/>
      <c r="AF19" s="34"/>
      <c r="AG19" s="34"/>
      <c r="AH19" s="284"/>
      <c r="AI19" s="34"/>
    </row>
    <row r="20" spans="1:35">
      <c r="A20" s="22" t="s">
        <v>194</v>
      </c>
      <c r="B20" s="22" t="s">
        <v>195</v>
      </c>
      <c r="C20" s="23">
        <f t="shared" si="0"/>
        <v>81.766055045871553</v>
      </c>
      <c r="D20" s="23">
        <f t="shared" si="1"/>
        <v>67.660550458715591</v>
      </c>
      <c r="E20" s="23">
        <f t="shared" si="2"/>
        <v>86.238532110091754</v>
      </c>
      <c r="F20" s="23">
        <f t="shared" si="3"/>
        <v>87.614678899082563</v>
      </c>
      <c r="G20" s="23">
        <f t="shared" si="4"/>
        <v>91.857798165137609</v>
      </c>
      <c r="H20" s="23">
        <f t="shared" si="5"/>
        <v>2.1788990825688073</v>
      </c>
      <c r="I20" s="341">
        <f t="shared" si="10"/>
        <v>18.577981651376163</v>
      </c>
      <c r="J20" s="342">
        <f t="shared" si="10"/>
        <v>1.376146788990809</v>
      </c>
      <c r="K20" s="342">
        <f t="shared" si="10"/>
        <v>4.2431192660550465</v>
      </c>
      <c r="L20" s="342">
        <f t="shared" si="7"/>
        <v>5.6192660550458555</v>
      </c>
      <c r="M20" s="342">
        <f t="shared" si="8"/>
        <v>24.197247706422019</v>
      </c>
      <c r="N20" s="344">
        <v>100</v>
      </c>
      <c r="O20" s="151">
        <v>713</v>
      </c>
      <c r="P20" s="151">
        <v>872</v>
      </c>
      <c r="Q20" s="151">
        <v>590</v>
      </c>
      <c r="R20" s="151">
        <v>872</v>
      </c>
      <c r="S20" s="151">
        <v>752</v>
      </c>
      <c r="T20" s="151">
        <v>872</v>
      </c>
      <c r="U20" s="151">
        <v>764</v>
      </c>
      <c r="V20" s="151">
        <v>872</v>
      </c>
      <c r="W20" s="151">
        <v>801</v>
      </c>
      <c r="X20" s="151">
        <v>872</v>
      </c>
      <c r="Y20" s="151">
        <v>19</v>
      </c>
      <c r="Z20" s="151">
        <v>872</v>
      </c>
      <c r="AA20" s="21"/>
      <c r="AB20" s="144"/>
      <c r="AC20" s="283"/>
      <c r="AD20" s="283"/>
      <c r="AE20" s="284"/>
      <c r="AF20" s="34"/>
      <c r="AG20" s="34"/>
      <c r="AH20" s="284"/>
      <c r="AI20" s="34"/>
    </row>
    <row r="21" spans="1:35">
      <c r="A21" s="22" t="s">
        <v>148</v>
      </c>
      <c r="B21" s="22" t="s">
        <v>59</v>
      </c>
      <c r="C21" s="23">
        <f t="shared" si="0"/>
        <v>85.714285714285708</v>
      </c>
      <c r="D21" s="23">
        <f t="shared" si="1"/>
        <v>73.645320197044342</v>
      </c>
      <c r="E21" s="23">
        <f t="shared" si="2"/>
        <v>83.004926108374391</v>
      </c>
      <c r="F21" s="23">
        <f t="shared" si="3"/>
        <v>84.236453201970434</v>
      </c>
      <c r="G21" s="23">
        <f t="shared" si="4"/>
        <v>91.379310344827587</v>
      </c>
      <c r="H21" s="23">
        <f t="shared" si="5"/>
        <v>2.4630541871921183</v>
      </c>
      <c r="I21" s="341">
        <f t="shared" si="10"/>
        <v>9.3596059113300498</v>
      </c>
      <c r="J21" s="342">
        <f t="shared" si="10"/>
        <v>1.2315270935960427</v>
      </c>
      <c r="K21" s="342">
        <f t="shared" si="10"/>
        <v>7.142857142857153</v>
      </c>
      <c r="L21" s="342">
        <f t="shared" si="7"/>
        <v>8.3743842364531957</v>
      </c>
      <c r="M21" s="342">
        <f t="shared" si="8"/>
        <v>17.733990147783246</v>
      </c>
      <c r="N21" s="344">
        <v>100</v>
      </c>
      <c r="O21" s="151">
        <v>348</v>
      </c>
      <c r="P21" s="151">
        <v>406</v>
      </c>
      <c r="Q21" s="151">
        <v>299</v>
      </c>
      <c r="R21" s="151">
        <v>406</v>
      </c>
      <c r="S21" s="151">
        <v>337</v>
      </c>
      <c r="T21" s="151">
        <v>406</v>
      </c>
      <c r="U21" s="151">
        <v>342</v>
      </c>
      <c r="V21" s="151">
        <v>406</v>
      </c>
      <c r="W21" s="151">
        <v>371</v>
      </c>
      <c r="X21" s="151">
        <v>406</v>
      </c>
      <c r="Y21" s="151">
        <v>10</v>
      </c>
      <c r="Z21" s="151">
        <v>406</v>
      </c>
      <c r="AA21" s="21"/>
      <c r="AB21" s="144"/>
      <c r="AC21" s="283"/>
      <c r="AD21" s="283"/>
      <c r="AE21" s="284"/>
      <c r="AF21" s="34"/>
      <c r="AG21" s="34"/>
      <c r="AH21" s="284"/>
      <c r="AI21" s="34"/>
    </row>
    <row r="22" spans="1:35">
      <c r="A22" s="22" t="s">
        <v>108</v>
      </c>
      <c r="B22" s="22" t="s">
        <v>109</v>
      </c>
      <c r="C22" s="23">
        <f t="shared" si="0"/>
        <v>79.896907216494853</v>
      </c>
      <c r="D22" s="23">
        <f t="shared" si="1"/>
        <v>69.845360824742258</v>
      </c>
      <c r="E22" s="23">
        <f t="shared" si="2"/>
        <v>86.340206185567013</v>
      </c>
      <c r="F22" s="23">
        <f t="shared" si="3"/>
        <v>87.886597938144334</v>
      </c>
      <c r="G22" s="23">
        <f t="shared" si="4"/>
        <v>91.237113402061851</v>
      </c>
      <c r="H22" s="23">
        <f t="shared" si="5"/>
        <v>5.9278350515463911</v>
      </c>
      <c r="I22" s="341">
        <f t="shared" si="10"/>
        <v>16.494845360824755</v>
      </c>
      <c r="J22" s="342">
        <f t="shared" si="10"/>
        <v>1.5463917525773212</v>
      </c>
      <c r="K22" s="342">
        <f t="shared" si="10"/>
        <v>3.3505154639175174</v>
      </c>
      <c r="L22" s="342">
        <f t="shared" si="7"/>
        <v>4.8969072164948386</v>
      </c>
      <c r="M22" s="342">
        <f t="shared" si="8"/>
        <v>21.391752577319593</v>
      </c>
      <c r="N22" s="344">
        <v>100</v>
      </c>
      <c r="O22" s="151">
        <v>310</v>
      </c>
      <c r="P22" s="151">
        <v>388</v>
      </c>
      <c r="Q22" s="151">
        <v>271</v>
      </c>
      <c r="R22" s="151">
        <v>388</v>
      </c>
      <c r="S22" s="151">
        <v>335</v>
      </c>
      <c r="T22" s="151">
        <v>388</v>
      </c>
      <c r="U22" s="151">
        <v>341</v>
      </c>
      <c r="V22" s="151">
        <v>388</v>
      </c>
      <c r="W22" s="151">
        <v>354</v>
      </c>
      <c r="X22" s="151">
        <v>388</v>
      </c>
      <c r="Y22" s="151">
        <v>23</v>
      </c>
      <c r="Z22" s="151">
        <v>388</v>
      </c>
      <c r="AA22" s="21"/>
      <c r="AB22" s="144"/>
      <c r="AC22" s="283"/>
      <c r="AD22" s="283"/>
      <c r="AE22" s="284"/>
      <c r="AF22" s="34"/>
      <c r="AG22" s="34"/>
      <c r="AH22" s="284"/>
      <c r="AI22" s="34"/>
    </row>
    <row r="23" spans="1:35">
      <c r="A23" s="22" t="s">
        <v>147</v>
      </c>
      <c r="B23" s="22" t="s">
        <v>61</v>
      </c>
      <c r="C23" s="23">
        <f t="shared" si="0"/>
        <v>84.375</v>
      </c>
      <c r="D23" s="23">
        <f t="shared" si="1"/>
        <v>77.708333333333329</v>
      </c>
      <c r="E23" s="23">
        <f t="shared" si="2"/>
        <v>85.416666666666657</v>
      </c>
      <c r="F23" s="23">
        <f t="shared" si="3"/>
        <v>86.25</v>
      </c>
      <c r="G23" s="23">
        <f t="shared" si="4"/>
        <v>91.041666666666671</v>
      </c>
      <c r="H23" s="23">
        <f t="shared" si="5"/>
        <v>5.625</v>
      </c>
      <c r="I23" s="341">
        <f t="shared" si="10"/>
        <v>7.7083333333333286</v>
      </c>
      <c r="J23" s="342">
        <f t="shared" si="10"/>
        <v>0.83333333333334281</v>
      </c>
      <c r="K23" s="342">
        <f t="shared" si="10"/>
        <v>4.7916666666666714</v>
      </c>
      <c r="L23" s="342">
        <f t="shared" si="7"/>
        <v>5.6250000000000142</v>
      </c>
      <c r="M23" s="342">
        <f t="shared" si="8"/>
        <v>13.333333333333343</v>
      </c>
      <c r="N23" s="344">
        <v>100</v>
      </c>
      <c r="O23" s="151">
        <v>405</v>
      </c>
      <c r="P23" s="151">
        <v>480</v>
      </c>
      <c r="Q23" s="151">
        <v>373</v>
      </c>
      <c r="R23" s="151">
        <v>480</v>
      </c>
      <c r="S23" s="151">
        <v>410</v>
      </c>
      <c r="T23" s="151">
        <v>480</v>
      </c>
      <c r="U23" s="151">
        <v>414</v>
      </c>
      <c r="V23" s="151">
        <v>480</v>
      </c>
      <c r="W23" s="151">
        <v>437</v>
      </c>
      <c r="X23" s="151">
        <v>480</v>
      </c>
      <c r="Y23" s="151">
        <v>27</v>
      </c>
      <c r="Z23" s="151">
        <v>480</v>
      </c>
      <c r="AA23" s="21"/>
      <c r="AB23" s="144"/>
      <c r="AC23" s="283"/>
      <c r="AD23" s="34"/>
      <c r="AE23" s="284"/>
      <c r="AF23" s="34"/>
      <c r="AG23" s="34"/>
      <c r="AH23" s="284"/>
      <c r="AI23" s="34"/>
    </row>
    <row r="24" spans="1:35">
      <c r="A24" s="22" t="s">
        <v>111</v>
      </c>
      <c r="B24" s="22" t="s">
        <v>112</v>
      </c>
      <c r="C24" s="23">
        <f t="shared" si="0"/>
        <v>81.818181818181827</v>
      </c>
      <c r="D24" s="23">
        <f t="shared" si="1"/>
        <v>66.43356643356644</v>
      </c>
      <c r="E24" s="23">
        <f t="shared" si="2"/>
        <v>84.615384615384613</v>
      </c>
      <c r="F24" s="23">
        <f t="shared" si="3"/>
        <v>86.713286713286706</v>
      </c>
      <c r="G24" s="23">
        <f t="shared" si="4"/>
        <v>90.909090909090907</v>
      </c>
      <c r="H24" s="23">
        <f t="shared" si="5"/>
        <v>6.9930069930069934</v>
      </c>
      <c r="I24" s="341">
        <f t="shared" si="10"/>
        <v>18.181818181818173</v>
      </c>
      <c r="J24" s="342">
        <f t="shared" si="10"/>
        <v>2.097902097902093</v>
      </c>
      <c r="K24" s="342">
        <f t="shared" si="10"/>
        <v>4.1958041958042003</v>
      </c>
      <c r="L24" s="342">
        <f t="shared" si="7"/>
        <v>6.2937062937062933</v>
      </c>
      <c r="M24" s="342">
        <f t="shared" si="8"/>
        <v>24.475524475524466</v>
      </c>
      <c r="N24" s="344">
        <v>100</v>
      </c>
      <c r="O24" s="151">
        <v>117</v>
      </c>
      <c r="P24" s="151">
        <v>143</v>
      </c>
      <c r="Q24" s="151">
        <v>95</v>
      </c>
      <c r="R24" s="151">
        <v>143</v>
      </c>
      <c r="S24" s="151">
        <v>121</v>
      </c>
      <c r="T24" s="151">
        <v>143</v>
      </c>
      <c r="U24" s="151">
        <v>124</v>
      </c>
      <c r="V24" s="151">
        <v>143</v>
      </c>
      <c r="W24" s="151">
        <v>130</v>
      </c>
      <c r="X24" s="151">
        <v>143</v>
      </c>
      <c r="Y24" s="151">
        <v>10</v>
      </c>
      <c r="Z24" s="151">
        <v>143</v>
      </c>
      <c r="AA24" s="21"/>
      <c r="AB24" s="144"/>
      <c r="AC24" s="283"/>
      <c r="AD24" s="34"/>
      <c r="AE24" s="284"/>
      <c r="AF24" s="34"/>
      <c r="AG24" s="34"/>
      <c r="AH24" s="284"/>
      <c r="AI24" s="34"/>
    </row>
    <row r="25" spans="1:35">
      <c r="A25" s="22" t="s">
        <v>23</v>
      </c>
      <c r="B25" s="22" t="s">
        <v>117</v>
      </c>
      <c r="C25" s="23">
        <f t="shared" si="0"/>
        <v>81.25</v>
      </c>
      <c r="D25" s="23">
        <f t="shared" si="1"/>
        <v>53.125</v>
      </c>
      <c r="E25" s="23">
        <f t="shared" si="2"/>
        <v>75</v>
      </c>
      <c r="F25" s="23">
        <f t="shared" si="3"/>
        <v>81.25</v>
      </c>
      <c r="G25" s="23">
        <f t="shared" si="4"/>
        <v>87.5</v>
      </c>
      <c r="H25" s="23">
        <f t="shared" si="5"/>
        <v>12.5</v>
      </c>
      <c r="I25" s="341">
        <f t="shared" si="10"/>
        <v>21.875</v>
      </c>
      <c r="J25" s="342">
        <f t="shared" si="10"/>
        <v>6.25</v>
      </c>
      <c r="K25" s="342">
        <f t="shared" si="10"/>
        <v>6.25</v>
      </c>
      <c r="L25" s="342">
        <f t="shared" si="7"/>
        <v>12.5</v>
      </c>
      <c r="M25" s="342">
        <f t="shared" si="8"/>
        <v>34.375</v>
      </c>
      <c r="N25" s="344">
        <v>100</v>
      </c>
      <c r="O25" s="151">
        <v>26</v>
      </c>
      <c r="P25" s="151">
        <v>32</v>
      </c>
      <c r="Q25" s="151">
        <v>17</v>
      </c>
      <c r="R25" s="151">
        <v>32</v>
      </c>
      <c r="S25" s="151">
        <v>24</v>
      </c>
      <c r="T25" s="151">
        <v>32</v>
      </c>
      <c r="U25" s="151">
        <v>26</v>
      </c>
      <c r="V25" s="151">
        <v>32</v>
      </c>
      <c r="W25" s="151">
        <v>28</v>
      </c>
      <c r="X25" s="151">
        <v>32</v>
      </c>
      <c r="Y25" s="151">
        <v>4</v>
      </c>
      <c r="Z25" s="151">
        <v>32</v>
      </c>
      <c r="AA25" s="21"/>
      <c r="AB25" s="144"/>
      <c r="AC25" s="283"/>
      <c r="AD25" s="283"/>
      <c r="AE25" s="284"/>
      <c r="AF25" s="34"/>
      <c r="AG25" s="34"/>
      <c r="AH25" s="284"/>
      <c r="AI25" s="34"/>
    </row>
    <row r="26" spans="1:35">
      <c r="A26" s="22" t="s">
        <v>99</v>
      </c>
      <c r="B26" s="22" t="s">
        <v>100</v>
      </c>
      <c r="C26" s="23">
        <f t="shared" si="0"/>
        <v>81.868131868131869</v>
      </c>
      <c r="D26" s="23">
        <f t="shared" si="1"/>
        <v>70.879120879120876</v>
      </c>
      <c r="E26" s="23">
        <f t="shared" si="2"/>
        <v>84.615384615384613</v>
      </c>
      <c r="F26" s="23">
        <f t="shared" si="3"/>
        <v>86.263736263736263</v>
      </c>
      <c r="G26" s="23">
        <f t="shared" si="4"/>
        <v>87.362637362637358</v>
      </c>
      <c r="H26" s="23">
        <f t="shared" si="5"/>
        <v>4.395604395604396</v>
      </c>
      <c r="I26" s="341">
        <f t="shared" si="10"/>
        <v>13.736263736263737</v>
      </c>
      <c r="J26" s="342">
        <f t="shared" si="10"/>
        <v>1.6483516483516496</v>
      </c>
      <c r="K26" s="342">
        <f t="shared" si="10"/>
        <v>1.098901098901095</v>
      </c>
      <c r="L26" s="342">
        <f t="shared" si="7"/>
        <v>2.7472527472527446</v>
      </c>
      <c r="M26" s="342">
        <f t="shared" si="8"/>
        <v>16.483516483516482</v>
      </c>
      <c r="N26" s="344">
        <v>100</v>
      </c>
      <c r="O26" s="151">
        <v>149</v>
      </c>
      <c r="P26" s="151">
        <v>182</v>
      </c>
      <c r="Q26" s="151">
        <v>129</v>
      </c>
      <c r="R26" s="151">
        <v>182</v>
      </c>
      <c r="S26" s="151">
        <v>154</v>
      </c>
      <c r="T26" s="151">
        <v>182</v>
      </c>
      <c r="U26" s="151">
        <v>157</v>
      </c>
      <c r="V26" s="151">
        <v>182</v>
      </c>
      <c r="W26" s="151">
        <v>159</v>
      </c>
      <c r="X26" s="151">
        <v>182</v>
      </c>
      <c r="Y26" s="151">
        <v>8</v>
      </c>
      <c r="Z26" s="151">
        <v>182</v>
      </c>
      <c r="AA26" s="21"/>
      <c r="AB26" s="144"/>
      <c r="AC26" s="283"/>
      <c r="AD26" s="283"/>
      <c r="AE26" s="284"/>
      <c r="AF26" s="34"/>
      <c r="AG26" s="34"/>
      <c r="AH26" s="284"/>
      <c r="AI26" s="34"/>
    </row>
    <row r="27" spans="1:35">
      <c r="A27" s="22" t="s">
        <v>51</v>
      </c>
      <c r="B27" s="22" t="s">
        <v>52</v>
      </c>
      <c r="C27" s="23">
        <f t="shared" si="0"/>
        <v>72.455089820359291</v>
      </c>
      <c r="D27" s="23">
        <f t="shared" si="1"/>
        <v>53.293413173652695</v>
      </c>
      <c r="E27" s="23">
        <f t="shared" si="2"/>
        <v>72.455089820359291</v>
      </c>
      <c r="F27" s="23">
        <f t="shared" si="3"/>
        <v>73.65269461077844</v>
      </c>
      <c r="G27" s="23">
        <f t="shared" si="4"/>
        <v>85.628742514970057</v>
      </c>
      <c r="H27" s="23">
        <f t="shared" si="5"/>
        <v>5.9880239520958085</v>
      </c>
      <c r="I27" s="341">
        <f t="shared" si="10"/>
        <v>19.161676646706596</v>
      </c>
      <c r="J27" s="342">
        <f t="shared" si="10"/>
        <v>1.1976047904191489</v>
      </c>
      <c r="K27" s="342">
        <f t="shared" si="10"/>
        <v>11.976047904191617</v>
      </c>
      <c r="L27" s="342">
        <f t="shared" si="7"/>
        <v>13.173652694610766</v>
      </c>
      <c r="M27" s="342">
        <f t="shared" si="8"/>
        <v>32.335329341317362</v>
      </c>
      <c r="N27" s="344">
        <v>100</v>
      </c>
      <c r="O27" s="151">
        <v>121</v>
      </c>
      <c r="P27" s="151">
        <v>167</v>
      </c>
      <c r="Q27" s="151">
        <v>89</v>
      </c>
      <c r="R27" s="151">
        <v>167</v>
      </c>
      <c r="S27" s="151">
        <v>121</v>
      </c>
      <c r="T27" s="151">
        <v>167</v>
      </c>
      <c r="U27" s="151">
        <v>123</v>
      </c>
      <c r="V27" s="151">
        <v>167</v>
      </c>
      <c r="W27" s="151">
        <v>143</v>
      </c>
      <c r="X27" s="151">
        <v>167</v>
      </c>
      <c r="Y27" s="151">
        <v>10</v>
      </c>
      <c r="Z27" s="151">
        <v>167</v>
      </c>
      <c r="AA27" s="21"/>
      <c r="AB27" s="144"/>
      <c r="AC27" s="283"/>
      <c r="AD27" s="283"/>
      <c r="AE27" s="284"/>
      <c r="AF27" s="34"/>
      <c r="AG27" s="34"/>
      <c r="AH27" s="284"/>
      <c r="AI27" s="34"/>
    </row>
    <row r="28" spans="1:35">
      <c r="A28" s="22" t="s">
        <v>73</v>
      </c>
      <c r="B28" s="22" t="s">
        <v>74</v>
      </c>
      <c r="C28" s="23">
        <f t="shared" si="0"/>
        <v>84.615384615384613</v>
      </c>
      <c r="D28" s="23">
        <f t="shared" si="1"/>
        <v>73.076923076923066</v>
      </c>
      <c r="E28" s="23">
        <f t="shared" si="2"/>
        <v>73.076923076923066</v>
      </c>
      <c r="F28" s="23">
        <f t="shared" si="3"/>
        <v>73.076923076923066</v>
      </c>
      <c r="G28" s="23">
        <f t="shared" si="4"/>
        <v>84.615384615384613</v>
      </c>
      <c r="H28" s="23">
        <f t="shared" si="5"/>
        <v>0</v>
      </c>
      <c r="I28" s="341">
        <f t="shared" si="10"/>
        <v>0</v>
      </c>
      <c r="J28" s="342">
        <f t="shared" si="10"/>
        <v>0</v>
      </c>
      <c r="K28" s="342">
        <f t="shared" si="10"/>
        <v>11.538461538461547</v>
      </c>
      <c r="L28" s="342">
        <f t="shared" si="7"/>
        <v>11.538461538461547</v>
      </c>
      <c r="M28" s="342">
        <f t="shared" si="8"/>
        <v>11.538461538461547</v>
      </c>
      <c r="N28" s="344">
        <v>100</v>
      </c>
      <c r="O28" s="151">
        <v>22</v>
      </c>
      <c r="P28" s="151">
        <v>26</v>
      </c>
      <c r="Q28" s="151">
        <v>19</v>
      </c>
      <c r="R28" s="151">
        <v>26</v>
      </c>
      <c r="S28" s="151">
        <v>19</v>
      </c>
      <c r="T28" s="151">
        <v>26</v>
      </c>
      <c r="U28" s="151">
        <v>19</v>
      </c>
      <c r="V28" s="151">
        <v>26</v>
      </c>
      <c r="W28" s="151">
        <v>22</v>
      </c>
      <c r="X28" s="151">
        <v>26</v>
      </c>
      <c r="Y28" s="151">
        <v>0</v>
      </c>
      <c r="Z28" s="151">
        <v>26</v>
      </c>
      <c r="AA28" s="21"/>
      <c r="AB28" s="144"/>
      <c r="AC28" s="283"/>
      <c r="AD28" s="34"/>
      <c r="AE28" s="284"/>
      <c r="AF28" s="34"/>
      <c r="AG28" s="34"/>
      <c r="AH28" s="284"/>
      <c r="AI28" s="34"/>
    </row>
    <row r="29" spans="1:35">
      <c r="A29" s="22" t="s">
        <v>76</v>
      </c>
      <c r="B29" s="22" t="s">
        <v>77</v>
      </c>
      <c r="C29" s="23">
        <f t="shared" si="0"/>
        <v>77.777777777777786</v>
      </c>
      <c r="D29" s="23">
        <f t="shared" si="1"/>
        <v>58.333333333333336</v>
      </c>
      <c r="E29" s="23">
        <f t="shared" si="2"/>
        <v>69.444444444444443</v>
      </c>
      <c r="F29" s="23">
        <f t="shared" si="3"/>
        <v>69.444444444444443</v>
      </c>
      <c r="G29" s="23">
        <f t="shared" si="4"/>
        <v>80.555555555555557</v>
      </c>
      <c r="H29" s="23">
        <f t="shared" si="5"/>
        <v>0</v>
      </c>
      <c r="I29" s="341">
        <f t="shared" si="10"/>
        <v>11.111111111111107</v>
      </c>
      <c r="J29" s="342">
        <f t="shared" si="10"/>
        <v>0</v>
      </c>
      <c r="K29" s="342">
        <f t="shared" si="10"/>
        <v>11.111111111111114</v>
      </c>
      <c r="L29" s="342">
        <f t="shared" si="7"/>
        <v>11.111111111111114</v>
      </c>
      <c r="M29" s="342">
        <f t="shared" si="8"/>
        <v>22.222222222222221</v>
      </c>
      <c r="N29" s="344">
        <v>100</v>
      </c>
      <c r="O29" s="151">
        <v>28</v>
      </c>
      <c r="P29" s="151">
        <v>36</v>
      </c>
      <c r="Q29" s="151">
        <v>21</v>
      </c>
      <c r="R29" s="151">
        <v>36</v>
      </c>
      <c r="S29" s="151">
        <v>25</v>
      </c>
      <c r="T29" s="151">
        <v>36</v>
      </c>
      <c r="U29" s="151">
        <v>25</v>
      </c>
      <c r="V29" s="151">
        <v>36</v>
      </c>
      <c r="W29" s="151">
        <v>29</v>
      </c>
      <c r="X29" s="151">
        <v>36</v>
      </c>
      <c r="Y29" s="151">
        <v>0</v>
      </c>
      <c r="Z29" s="151">
        <v>36</v>
      </c>
      <c r="AA29" s="21"/>
      <c r="AB29" s="144"/>
      <c r="AC29" s="283"/>
      <c r="AD29" s="283"/>
      <c r="AE29" s="284"/>
      <c r="AF29" s="34"/>
      <c r="AG29" s="34"/>
      <c r="AH29" s="284"/>
      <c r="AI29" s="34"/>
    </row>
    <row r="30" spans="1:35">
      <c r="A30" s="22" t="s">
        <v>102</v>
      </c>
      <c r="B30" s="22" t="s">
        <v>103</v>
      </c>
      <c r="C30" s="23">
        <f t="shared" si="0"/>
        <v>79.166666666666657</v>
      </c>
      <c r="D30" s="23">
        <f t="shared" si="1"/>
        <v>70.833333333333343</v>
      </c>
      <c r="E30" s="23">
        <f t="shared" si="2"/>
        <v>79.166666666666657</v>
      </c>
      <c r="F30" s="23">
        <f t="shared" si="3"/>
        <v>79.166666666666657</v>
      </c>
      <c r="G30" s="23">
        <f t="shared" si="4"/>
        <v>79.166666666666657</v>
      </c>
      <c r="H30" s="23">
        <f t="shared" si="5"/>
        <v>8.3333333333333321</v>
      </c>
      <c r="I30" s="341">
        <f t="shared" si="10"/>
        <v>8.3333333333333144</v>
      </c>
      <c r="J30" s="342">
        <f t="shared" si="10"/>
        <v>0</v>
      </c>
      <c r="K30" s="342">
        <f t="shared" si="10"/>
        <v>0</v>
      </c>
      <c r="L30" s="342">
        <f t="shared" si="7"/>
        <v>0</v>
      </c>
      <c r="M30" s="342">
        <f t="shared" si="8"/>
        <v>8.3333333333333144</v>
      </c>
      <c r="N30" s="344">
        <v>100</v>
      </c>
      <c r="O30" s="151">
        <v>19</v>
      </c>
      <c r="P30" s="151">
        <v>24</v>
      </c>
      <c r="Q30" s="151">
        <v>17</v>
      </c>
      <c r="R30" s="151">
        <v>24</v>
      </c>
      <c r="S30" s="151">
        <v>19</v>
      </c>
      <c r="T30" s="151">
        <v>24</v>
      </c>
      <c r="U30" s="151">
        <v>19</v>
      </c>
      <c r="V30" s="151">
        <v>24</v>
      </c>
      <c r="W30" s="151">
        <v>19</v>
      </c>
      <c r="X30" s="151">
        <v>24</v>
      </c>
      <c r="Y30" s="151">
        <v>2</v>
      </c>
      <c r="Z30" s="151">
        <v>24</v>
      </c>
      <c r="AA30" s="21"/>
      <c r="AB30" s="144"/>
      <c r="AC30" s="283"/>
      <c r="AD30" s="283"/>
      <c r="AE30" s="284"/>
      <c r="AF30" s="34"/>
      <c r="AG30" s="34"/>
      <c r="AH30" s="284"/>
      <c r="AI30" s="34"/>
    </row>
    <row r="31" spans="1:35">
      <c r="A31" s="22" t="s">
        <v>44</v>
      </c>
      <c r="B31" s="22" t="s">
        <v>43</v>
      </c>
      <c r="C31" s="23">
        <f t="shared" si="0"/>
        <v>54.54545454545454</v>
      </c>
      <c r="D31" s="23">
        <f t="shared" si="1"/>
        <v>22.727272727272727</v>
      </c>
      <c r="E31" s="23">
        <f t="shared" si="2"/>
        <v>45.454545454545453</v>
      </c>
      <c r="F31" s="23">
        <f t="shared" si="3"/>
        <v>63.636363636363633</v>
      </c>
      <c r="G31" s="23">
        <f t="shared" si="4"/>
        <v>72.727272727272734</v>
      </c>
      <c r="H31" s="23">
        <f t="shared" si="5"/>
        <v>13.636363636363635</v>
      </c>
      <c r="I31" s="352">
        <f t="shared" si="10"/>
        <v>22.727272727272727</v>
      </c>
      <c r="J31" s="353">
        <f t="shared" si="10"/>
        <v>18.18181818181818</v>
      </c>
      <c r="K31" s="353">
        <f t="shared" si="10"/>
        <v>9.0909090909091006</v>
      </c>
      <c r="L31" s="353">
        <f t="shared" si="7"/>
        <v>27.27272727272728</v>
      </c>
      <c r="M31" s="353">
        <f t="shared" si="8"/>
        <v>50.000000000000007</v>
      </c>
      <c r="N31" s="354">
        <v>100</v>
      </c>
      <c r="O31" s="151">
        <v>12</v>
      </c>
      <c r="P31" s="151">
        <v>22</v>
      </c>
      <c r="Q31" s="151">
        <v>5</v>
      </c>
      <c r="R31" s="151">
        <v>22</v>
      </c>
      <c r="S31" s="151">
        <v>10</v>
      </c>
      <c r="T31" s="151">
        <v>22</v>
      </c>
      <c r="U31" s="151">
        <v>14</v>
      </c>
      <c r="V31" s="151">
        <v>22</v>
      </c>
      <c r="W31" s="151">
        <v>16</v>
      </c>
      <c r="X31" s="151">
        <v>22</v>
      </c>
      <c r="Y31" s="151">
        <v>3</v>
      </c>
      <c r="Z31" s="151">
        <v>22</v>
      </c>
      <c r="AA31" s="21"/>
      <c r="AB31" s="144"/>
      <c r="AC31" s="283"/>
      <c r="AD31" s="283"/>
      <c r="AE31" s="284"/>
      <c r="AF31" s="34"/>
      <c r="AG31" s="34"/>
      <c r="AH31" s="284"/>
      <c r="AI31" s="34"/>
    </row>
    <row r="32" spans="1:35">
      <c r="A32" s="24"/>
      <c r="C32" s="11"/>
      <c r="D32" s="11"/>
      <c r="E32" s="11"/>
      <c r="F32" s="11"/>
      <c r="G32" s="11"/>
      <c r="H32" s="11"/>
      <c r="I32" s="11"/>
      <c r="J32" s="11"/>
      <c r="K32" s="11"/>
      <c r="L32" s="11"/>
      <c r="M32" s="11"/>
    </row>
    <row r="33" spans="1:26" ht="30" customHeight="1">
      <c r="A33" s="434" t="s">
        <v>119</v>
      </c>
      <c r="B33" s="435"/>
      <c r="C33" s="419" t="s">
        <v>28</v>
      </c>
      <c r="D33" s="420"/>
      <c r="E33" s="420"/>
      <c r="F33" s="420"/>
      <c r="G33" s="420"/>
      <c r="H33" s="421"/>
      <c r="I33" s="436"/>
      <c r="J33" s="437"/>
      <c r="K33" s="437"/>
      <c r="L33" s="437"/>
      <c r="M33" s="437"/>
      <c r="N33" s="438"/>
      <c r="O33" s="422" t="s">
        <v>34</v>
      </c>
      <c r="P33" s="422"/>
      <c r="Q33" s="422" t="s">
        <v>126</v>
      </c>
      <c r="R33" s="422"/>
      <c r="S33" s="422" t="s">
        <v>127</v>
      </c>
      <c r="T33" s="422"/>
      <c r="U33" s="422" t="s">
        <v>128</v>
      </c>
      <c r="V33" s="422"/>
      <c r="W33" s="422" t="s">
        <v>129</v>
      </c>
      <c r="X33" s="422"/>
      <c r="Y33" s="422" t="s">
        <v>130</v>
      </c>
      <c r="Z33" s="423"/>
    </row>
    <row r="34" spans="1:26" ht="35.1" customHeight="1">
      <c r="A34" s="25"/>
      <c r="B34" s="26" t="s">
        <v>121</v>
      </c>
      <c r="C34" s="17" t="s">
        <v>37</v>
      </c>
      <c r="D34" s="17" t="s">
        <v>131</v>
      </c>
      <c r="E34" s="17" t="s">
        <v>132</v>
      </c>
      <c r="F34" s="17" t="s">
        <v>133</v>
      </c>
      <c r="G34" s="17" t="s">
        <v>134</v>
      </c>
      <c r="H34" s="17" t="s">
        <v>135</v>
      </c>
      <c r="I34" s="439"/>
      <c r="J34" s="440"/>
      <c r="K34" s="440"/>
      <c r="L34" s="440"/>
      <c r="M34" s="440"/>
      <c r="N34" s="441"/>
      <c r="O34" s="20" t="s">
        <v>12</v>
      </c>
      <c r="P34" s="20" t="s">
        <v>13</v>
      </c>
      <c r="Q34" s="20" t="s">
        <v>12</v>
      </c>
      <c r="R34" s="20" t="s">
        <v>13</v>
      </c>
      <c r="S34" s="20" t="s">
        <v>12</v>
      </c>
      <c r="T34" s="20" t="s">
        <v>13</v>
      </c>
      <c r="U34" s="20" t="s">
        <v>12</v>
      </c>
      <c r="V34" s="20" t="s">
        <v>13</v>
      </c>
      <c r="W34" s="20" t="s">
        <v>12</v>
      </c>
      <c r="X34" s="20" t="s">
        <v>13</v>
      </c>
      <c r="Y34" s="20" t="s">
        <v>12</v>
      </c>
      <c r="Z34" s="38" t="s">
        <v>13</v>
      </c>
    </row>
    <row r="35" spans="1:26">
      <c r="A35" s="424"/>
      <c r="B35" s="22" t="s">
        <v>19</v>
      </c>
      <c r="C35" s="23">
        <f t="shared" ref="C35:C48" si="11">IF(ISERR(O35/P35*100),"",O35/P35*100)</f>
        <v>87.039999999999992</v>
      </c>
      <c r="D35" s="23">
        <f t="shared" ref="D35:D48" si="12">IF(ISERR(Q35/R35*100),"",Q35/R35*100)</f>
        <v>83.2</v>
      </c>
      <c r="E35" s="23">
        <f t="shared" ref="E35:E48" si="13">IF(ISERR(S35/T35*100),"",S35/T35*100)</f>
        <v>89.600000000000009</v>
      </c>
      <c r="F35" s="23">
        <f t="shared" ref="F35:F48" si="14">IF(ISERR(U35/V35*100),"",U35/V35*100)</f>
        <v>91.52</v>
      </c>
      <c r="G35" s="23">
        <f t="shared" ref="G35:G48" si="15">IF(ISERR(W35/X35*100),"",W35/X35*100)</f>
        <v>93.44</v>
      </c>
      <c r="H35" s="23">
        <f t="shared" ref="H35:H48" si="16">IF(ISERR(Y35/Z35*100),"",Y35/Z35*100)</f>
        <v>4.96</v>
      </c>
      <c r="I35" s="427"/>
      <c r="J35" s="428"/>
      <c r="K35" s="428"/>
      <c r="L35" s="428"/>
      <c r="M35" s="428"/>
      <c r="N35" s="429"/>
      <c r="O35" s="152">
        <v>544</v>
      </c>
      <c r="P35" s="152">
        <v>625</v>
      </c>
      <c r="Q35" s="177">
        <v>520</v>
      </c>
      <c r="R35" s="177">
        <v>625</v>
      </c>
      <c r="S35" s="153">
        <v>560</v>
      </c>
      <c r="T35" s="153">
        <v>625</v>
      </c>
      <c r="U35" s="153">
        <v>572</v>
      </c>
      <c r="V35" s="153">
        <v>625</v>
      </c>
      <c r="W35" s="153">
        <v>584</v>
      </c>
      <c r="X35" s="153">
        <v>625</v>
      </c>
      <c r="Y35" s="153">
        <v>31</v>
      </c>
      <c r="Z35" s="153">
        <v>625</v>
      </c>
    </row>
    <row r="36" spans="1:26">
      <c r="A36" s="425"/>
      <c r="B36" s="22" t="s">
        <v>14</v>
      </c>
      <c r="C36" s="23">
        <f t="shared" si="11"/>
        <v>94.117647058823522</v>
      </c>
      <c r="D36" s="23">
        <f t="shared" si="12"/>
        <v>83.193277310924373</v>
      </c>
      <c r="E36" s="23">
        <f t="shared" si="13"/>
        <v>94.117647058823522</v>
      </c>
      <c r="F36" s="23">
        <f t="shared" si="14"/>
        <v>94.117647058823522</v>
      </c>
      <c r="G36" s="23">
        <f t="shared" si="15"/>
        <v>96.638655462184872</v>
      </c>
      <c r="H36" s="23">
        <f t="shared" si="16"/>
        <v>3.3613445378151261</v>
      </c>
      <c r="I36" s="430"/>
      <c r="J36" s="428"/>
      <c r="K36" s="428"/>
      <c r="L36" s="428"/>
      <c r="M36" s="428"/>
      <c r="N36" s="429"/>
      <c r="O36" s="152">
        <v>112</v>
      </c>
      <c r="P36" s="152">
        <v>119</v>
      </c>
      <c r="Q36" s="152">
        <v>99</v>
      </c>
      <c r="R36" s="152">
        <v>119</v>
      </c>
      <c r="S36" s="153">
        <v>112</v>
      </c>
      <c r="T36" s="153">
        <v>119</v>
      </c>
      <c r="U36" s="153">
        <v>112</v>
      </c>
      <c r="V36" s="153">
        <v>119</v>
      </c>
      <c r="W36" s="153">
        <v>115</v>
      </c>
      <c r="X36" s="153">
        <v>119</v>
      </c>
      <c r="Y36" s="153">
        <v>4</v>
      </c>
      <c r="Z36" s="153">
        <v>119</v>
      </c>
    </row>
    <row r="37" spans="1:26">
      <c r="A37" s="425"/>
      <c r="B37" s="22" t="s">
        <v>17</v>
      </c>
      <c r="C37" s="23">
        <f t="shared" si="11"/>
        <v>75.490196078431367</v>
      </c>
      <c r="D37" s="23">
        <f t="shared" si="12"/>
        <v>57.843137254901968</v>
      </c>
      <c r="E37" s="23">
        <f t="shared" si="13"/>
        <v>75</v>
      </c>
      <c r="F37" s="23">
        <f t="shared" si="14"/>
        <v>76.470588235294116</v>
      </c>
      <c r="G37" s="23">
        <f t="shared" si="15"/>
        <v>87.254901960784309</v>
      </c>
      <c r="H37" s="23">
        <f t="shared" si="16"/>
        <v>5.8823529411764701</v>
      </c>
      <c r="I37" s="430"/>
      <c r="J37" s="428"/>
      <c r="K37" s="428"/>
      <c r="L37" s="428"/>
      <c r="M37" s="428"/>
      <c r="N37" s="429"/>
      <c r="O37" s="152">
        <v>154</v>
      </c>
      <c r="P37" s="152">
        <v>204</v>
      </c>
      <c r="Q37" s="152">
        <v>118</v>
      </c>
      <c r="R37" s="152">
        <v>204</v>
      </c>
      <c r="S37" s="153">
        <v>153</v>
      </c>
      <c r="T37" s="153">
        <v>204</v>
      </c>
      <c r="U37" s="153">
        <v>156</v>
      </c>
      <c r="V37" s="153">
        <v>204</v>
      </c>
      <c r="W37" s="153">
        <v>178</v>
      </c>
      <c r="X37" s="153">
        <v>204</v>
      </c>
      <c r="Y37" s="153">
        <v>12</v>
      </c>
      <c r="Z37" s="153">
        <v>204</v>
      </c>
    </row>
    <row r="38" spans="1:26" ht="14.25">
      <c r="A38" s="425"/>
      <c r="B38" s="22" t="s">
        <v>140</v>
      </c>
      <c r="C38" s="23">
        <f t="shared" si="11"/>
        <v>88.347457627118644</v>
      </c>
      <c r="D38" s="23">
        <f t="shared" si="12"/>
        <v>84.957627118644069</v>
      </c>
      <c r="E38" s="23">
        <f t="shared" si="13"/>
        <v>93.855932203389841</v>
      </c>
      <c r="F38" s="23">
        <f t="shared" si="14"/>
        <v>95.127118644067792</v>
      </c>
      <c r="G38" s="23">
        <f t="shared" si="15"/>
        <v>97.033898305084747</v>
      </c>
      <c r="H38" s="23">
        <f t="shared" si="16"/>
        <v>2.5423728813559325</v>
      </c>
      <c r="I38" s="430"/>
      <c r="J38" s="428"/>
      <c r="K38" s="428"/>
      <c r="L38" s="428"/>
      <c r="M38" s="428"/>
      <c r="N38" s="429"/>
      <c r="O38" s="152">
        <v>417</v>
      </c>
      <c r="P38" s="152">
        <v>472</v>
      </c>
      <c r="Q38" s="152">
        <v>401</v>
      </c>
      <c r="R38" s="152">
        <v>472</v>
      </c>
      <c r="S38" s="153">
        <v>443</v>
      </c>
      <c r="T38" s="153">
        <v>472</v>
      </c>
      <c r="U38" s="153">
        <v>449</v>
      </c>
      <c r="V38" s="153">
        <v>472</v>
      </c>
      <c r="W38" s="153">
        <v>458</v>
      </c>
      <c r="X38" s="153">
        <v>472</v>
      </c>
      <c r="Y38" s="153">
        <v>12</v>
      </c>
      <c r="Z38" s="153">
        <v>472</v>
      </c>
    </row>
    <row r="39" spans="1:26" ht="14.25">
      <c r="A39" s="425"/>
      <c r="B39" s="22" t="s">
        <v>141</v>
      </c>
      <c r="C39" s="23">
        <f t="shared" si="11"/>
        <v>85.714285714285708</v>
      </c>
      <c r="D39" s="23">
        <f t="shared" si="12"/>
        <v>73.645320197044342</v>
      </c>
      <c r="E39" s="23">
        <f t="shared" si="13"/>
        <v>83.004926108374391</v>
      </c>
      <c r="F39" s="23">
        <f t="shared" si="14"/>
        <v>84.236453201970434</v>
      </c>
      <c r="G39" s="23">
        <f t="shared" si="15"/>
        <v>91.379310344827587</v>
      </c>
      <c r="H39" s="23">
        <f t="shared" si="16"/>
        <v>2.4630541871921183</v>
      </c>
      <c r="I39" s="430"/>
      <c r="J39" s="428"/>
      <c r="K39" s="428"/>
      <c r="L39" s="428"/>
      <c r="M39" s="428"/>
      <c r="N39" s="429"/>
      <c r="O39" s="152">
        <v>348</v>
      </c>
      <c r="P39" s="152">
        <v>406</v>
      </c>
      <c r="Q39" s="152">
        <v>299</v>
      </c>
      <c r="R39" s="152">
        <v>406</v>
      </c>
      <c r="S39" s="153">
        <v>337</v>
      </c>
      <c r="T39" s="153">
        <v>406</v>
      </c>
      <c r="U39" s="153">
        <v>342</v>
      </c>
      <c r="V39" s="153">
        <v>406</v>
      </c>
      <c r="W39" s="153">
        <v>371</v>
      </c>
      <c r="X39" s="153">
        <v>406</v>
      </c>
      <c r="Y39" s="153">
        <v>10</v>
      </c>
      <c r="Z39" s="153">
        <v>406</v>
      </c>
    </row>
    <row r="40" spans="1:26" ht="14.25">
      <c r="A40" s="425"/>
      <c r="B40" s="22" t="s">
        <v>142</v>
      </c>
      <c r="C40" s="23">
        <f t="shared" si="11"/>
        <v>85.640138408304495</v>
      </c>
      <c r="D40" s="23">
        <f t="shared" si="12"/>
        <v>79.238754325259521</v>
      </c>
      <c r="E40" s="23">
        <f t="shared" si="13"/>
        <v>86.332179930795846</v>
      </c>
      <c r="F40" s="23">
        <f t="shared" si="14"/>
        <v>87.197231833910038</v>
      </c>
      <c r="G40" s="23">
        <f t="shared" si="15"/>
        <v>92.041522491349482</v>
      </c>
      <c r="H40" s="23">
        <f t="shared" si="16"/>
        <v>5.1903114186851207</v>
      </c>
      <c r="I40" s="430"/>
      <c r="J40" s="428"/>
      <c r="K40" s="428"/>
      <c r="L40" s="428"/>
      <c r="M40" s="428"/>
      <c r="N40" s="429"/>
      <c r="O40" s="152">
        <v>495</v>
      </c>
      <c r="P40" s="152">
        <v>578</v>
      </c>
      <c r="Q40" s="152">
        <v>458</v>
      </c>
      <c r="R40" s="152">
        <v>578</v>
      </c>
      <c r="S40" s="153">
        <v>499</v>
      </c>
      <c r="T40" s="153">
        <v>578</v>
      </c>
      <c r="U40" s="153">
        <v>504</v>
      </c>
      <c r="V40" s="153">
        <v>578</v>
      </c>
      <c r="W40" s="153">
        <v>532</v>
      </c>
      <c r="X40" s="153">
        <v>578</v>
      </c>
      <c r="Y40" s="153">
        <v>30</v>
      </c>
      <c r="Z40" s="153">
        <v>578</v>
      </c>
    </row>
    <row r="41" spans="1:26" ht="14.25">
      <c r="A41" s="425"/>
      <c r="B41" s="22" t="s">
        <v>143</v>
      </c>
      <c r="C41" s="23">
        <f t="shared" si="11"/>
        <v>84.127874369040939</v>
      </c>
      <c r="D41" s="23">
        <f t="shared" si="12"/>
        <v>72.237801458216495</v>
      </c>
      <c r="E41" s="23">
        <f t="shared" si="13"/>
        <v>87.492989343802591</v>
      </c>
      <c r="F41" s="23">
        <f t="shared" si="14"/>
        <v>88.782950084127876</v>
      </c>
      <c r="G41" s="23">
        <f t="shared" si="15"/>
        <v>92.652832305103757</v>
      </c>
      <c r="H41" s="23">
        <f t="shared" si="16"/>
        <v>2.8603477285473922</v>
      </c>
      <c r="I41" s="430"/>
      <c r="J41" s="428"/>
      <c r="K41" s="428"/>
      <c r="L41" s="428"/>
      <c r="M41" s="428"/>
      <c r="N41" s="429"/>
      <c r="O41" s="152">
        <v>1500</v>
      </c>
      <c r="P41" s="152">
        <v>1783</v>
      </c>
      <c r="Q41" s="152">
        <v>1288</v>
      </c>
      <c r="R41" s="152">
        <v>1783</v>
      </c>
      <c r="S41" s="153">
        <v>1560</v>
      </c>
      <c r="T41" s="153">
        <v>1783</v>
      </c>
      <c r="U41" s="153">
        <v>1583</v>
      </c>
      <c r="V41" s="153">
        <v>1783</v>
      </c>
      <c r="W41" s="153">
        <v>1652</v>
      </c>
      <c r="X41" s="153">
        <v>1783</v>
      </c>
      <c r="Y41" s="153">
        <v>51</v>
      </c>
      <c r="Z41" s="153">
        <v>1783</v>
      </c>
    </row>
    <row r="42" spans="1:26">
      <c r="A42" s="425"/>
      <c r="B42" s="22" t="s">
        <v>22</v>
      </c>
      <c r="C42" s="23">
        <f t="shared" si="11"/>
        <v>86.176470588235304</v>
      </c>
      <c r="D42" s="23">
        <f t="shared" si="12"/>
        <v>75.294117647058826</v>
      </c>
      <c r="E42" s="23">
        <f t="shared" si="13"/>
        <v>86.764705882352942</v>
      </c>
      <c r="F42" s="23">
        <f t="shared" si="14"/>
        <v>87.647058823529406</v>
      </c>
      <c r="G42" s="23">
        <f t="shared" si="15"/>
        <v>92.352941176470594</v>
      </c>
      <c r="H42" s="23">
        <f t="shared" si="16"/>
        <v>1.1764705882352942</v>
      </c>
      <c r="I42" s="430"/>
      <c r="J42" s="428"/>
      <c r="K42" s="428"/>
      <c r="L42" s="428"/>
      <c r="M42" s="428"/>
      <c r="N42" s="429"/>
      <c r="O42" s="152">
        <v>293</v>
      </c>
      <c r="P42" s="152">
        <v>340</v>
      </c>
      <c r="Q42" s="152">
        <v>256</v>
      </c>
      <c r="R42" s="152">
        <v>340</v>
      </c>
      <c r="S42" s="153">
        <v>295</v>
      </c>
      <c r="T42" s="153">
        <v>340</v>
      </c>
      <c r="U42" s="153">
        <v>298</v>
      </c>
      <c r="V42" s="153">
        <v>340</v>
      </c>
      <c r="W42" s="153">
        <v>314</v>
      </c>
      <c r="X42" s="153">
        <v>340</v>
      </c>
      <c r="Y42" s="153">
        <v>4</v>
      </c>
      <c r="Z42" s="153">
        <v>340</v>
      </c>
    </row>
    <row r="43" spans="1:26">
      <c r="A43" s="425"/>
      <c r="B43" s="22" t="s">
        <v>15</v>
      </c>
      <c r="C43" s="23">
        <f t="shared" si="11"/>
        <v>84.4207723035952</v>
      </c>
      <c r="D43" s="23">
        <f t="shared" si="12"/>
        <v>72.037283621837545</v>
      </c>
      <c r="E43" s="23">
        <f t="shared" si="13"/>
        <v>87.350199733688413</v>
      </c>
      <c r="F43" s="23">
        <f t="shared" si="14"/>
        <v>88.681757656458061</v>
      </c>
      <c r="G43" s="23">
        <f t="shared" si="15"/>
        <v>93.475366178428771</v>
      </c>
      <c r="H43" s="23">
        <f t="shared" si="16"/>
        <v>2.9294274300932091</v>
      </c>
      <c r="I43" s="430"/>
      <c r="J43" s="428"/>
      <c r="K43" s="428"/>
      <c r="L43" s="428"/>
      <c r="M43" s="428"/>
      <c r="N43" s="429"/>
      <c r="O43" s="152">
        <v>634</v>
      </c>
      <c r="P43" s="152">
        <v>751</v>
      </c>
      <c r="Q43" s="152">
        <v>541</v>
      </c>
      <c r="R43" s="152">
        <v>751</v>
      </c>
      <c r="S43" s="153">
        <v>656</v>
      </c>
      <c r="T43" s="153">
        <v>751</v>
      </c>
      <c r="U43" s="153">
        <v>666</v>
      </c>
      <c r="V43" s="153">
        <v>751</v>
      </c>
      <c r="W43" s="153">
        <v>702</v>
      </c>
      <c r="X43" s="153">
        <v>751</v>
      </c>
      <c r="Y43" s="153">
        <v>22</v>
      </c>
      <c r="Z43" s="153">
        <v>751</v>
      </c>
    </row>
    <row r="44" spans="1:26">
      <c r="A44" s="425"/>
      <c r="B44" s="22" t="s">
        <v>24</v>
      </c>
      <c r="C44" s="23">
        <f t="shared" si="11"/>
        <v>84.220354808590102</v>
      </c>
      <c r="D44" s="23">
        <f t="shared" si="12"/>
        <v>76.937441643324007</v>
      </c>
      <c r="E44" s="23">
        <f t="shared" si="13"/>
        <v>88.141923436041083</v>
      </c>
      <c r="F44" s="23">
        <f t="shared" si="14"/>
        <v>89.822595704948654</v>
      </c>
      <c r="G44" s="23">
        <f t="shared" si="15"/>
        <v>92.063492063492063</v>
      </c>
      <c r="H44" s="23">
        <f t="shared" si="16"/>
        <v>4.5751633986928102</v>
      </c>
      <c r="I44" s="430"/>
      <c r="J44" s="428"/>
      <c r="K44" s="428"/>
      <c r="L44" s="428"/>
      <c r="M44" s="428"/>
      <c r="N44" s="429"/>
      <c r="O44" s="152">
        <v>902</v>
      </c>
      <c r="P44" s="152">
        <v>1071</v>
      </c>
      <c r="Q44" s="152">
        <v>824</v>
      </c>
      <c r="R44" s="152">
        <v>1071</v>
      </c>
      <c r="S44" s="153">
        <v>944</v>
      </c>
      <c r="T44" s="153">
        <v>1071</v>
      </c>
      <c r="U44" s="153">
        <v>962</v>
      </c>
      <c r="V44" s="153">
        <v>1071</v>
      </c>
      <c r="W44" s="153">
        <v>986</v>
      </c>
      <c r="X44" s="153">
        <v>1071</v>
      </c>
      <c r="Y44" s="153">
        <v>49</v>
      </c>
      <c r="Z44" s="153">
        <v>1071</v>
      </c>
    </row>
    <row r="45" spans="1:26" ht="14.25">
      <c r="A45" s="425"/>
      <c r="B45" s="22" t="s">
        <v>144</v>
      </c>
      <c r="C45" s="23">
        <f t="shared" si="11"/>
        <v>79.166666666666657</v>
      </c>
      <c r="D45" s="23">
        <f t="shared" si="12"/>
        <v>70.833333333333343</v>
      </c>
      <c r="E45" s="23">
        <f t="shared" si="13"/>
        <v>79.166666666666657</v>
      </c>
      <c r="F45" s="23">
        <f t="shared" si="14"/>
        <v>79.166666666666657</v>
      </c>
      <c r="G45" s="23">
        <f t="shared" si="15"/>
        <v>79.166666666666657</v>
      </c>
      <c r="H45" s="23">
        <f t="shared" si="16"/>
        <v>8.3333333333333321</v>
      </c>
      <c r="I45" s="430"/>
      <c r="J45" s="428"/>
      <c r="K45" s="428"/>
      <c r="L45" s="428"/>
      <c r="M45" s="428"/>
      <c r="N45" s="429"/>
      <c r="O45" s="152">
        <v>19</v>
      </c>
      <c r="P45" s="152">
        <v>24</v>
      </c>
      <c r="Q45" s="152">
        <v>17</v>
      </c>
      <c r="R45" s="152">
        <v>24</v>
      </c>
      <c r="S45" s="153">
        <v>19</v>
      </c>
      <c r="T45" s="153">
        <v>24</v>
      </c>
      <c r="U45" s="153">
        <v>19</v>
      </c>
      <c r="V45" s="153">
        <v>24</v>
      </c>
      <c r="W45" s="153">
        <v>19</v>
      </c>
      <c r="X45" s="153">
        <v>24</v>
      </c>
      <c r="Y45" s="153">
        <v>2</v>
      </c>
      <c r="Z45" s="153">
        <v>24</v>
      </c>
    </row>
    <row r="46" spans="1:26">
      <c r="A46" s="425"/>
      <c r="B46" s="22" t="s">
        <v>25</v>
      </c>
      <c r="C46" s="23">
        <f t="shared" si="11"/>
        <v>91.304347826086953</v>
      </c>
      <c r="D46" s="23">
        <f t="shared" si="12"/>
        <v>78.260869565217391</v>
      </c>
      <c r="E46" s="23">
        <f t="shared" si="13"/>
        <v>82.608695652173907</v>
      </c>
      <c r="F46" s="23">
        <f t="shared" si="14"/>
        <v>82.608695652173907</v>
      </c>
      <c r="G46" s="23">
        <f t="shared" si="15"/>
        <v>95.652173913043484</v>
      </c>
      <c r="H46" s="23">
        <f t="shared" si="16"/>
        <v>0</v>
      </c>
      <c r="I46" s="430"/>
      <c r="J46" s="428"/>
      <c r="K46" s="428"/>
      <c r="L46" s="428"/>
      <c r="M46" s="428"/>
      <c r="N46" s="429"/>
      <c r="O46" s="152">
        <v>21</v>
      </c>
      <c r="P46" s="152">
        <v>23</v>
      </c>
      <c r="Q46" s="152">
        <v>18</v>
      </c>
      <c r="R46" s="152">
        <v>23</v>
      </c>
      <c r="S46" s="153">
        <v>19</v>
      </c>
      <c r="T46" s="153">
        <v>23</v>
      </c>
      <c r="U46" s="153">
        <v>19</v>
      </c>
      <c r="V46" s="153">
        <v>23</v>
      </c>
      <c r="W46" s="153">
        <v>22</v>
      </c>
      <c r="X46" s="153">
        <v>23</v>
      </c>
      <c r="Y46" s="153">
        <v>0</v>
      </c>
      <c r="Z46" s="153">
        <v>23</v>
      </c>
    </row>
    <row r="47" spans="1:26">
      <c r="A47" s="425"/>
      <c r="B47" s="22" t="s">
        <v>18</v>
      </c>
      <c r="C47" s="23">
        <f t="shared" si="11"/>
        <v>80.41431261770245</v>
      </c>
      <c r="D47" s="23">
        <f t="shared" si="12"/>
        <v>68.926553672316388</v>
      </c>
      <c r="E47" s="23">
        <f t="shared" si="13"/>
        <v>85.875706214689259</v>
      </c>
      <c r="F47" s="23">
        <f t="shared" si="14"/>
        <v>87.570621468926561</v>
      </c>
      <c r="G47" s="23">
        <f t="shared" si="15"/>
        <v>91.148775894538602</v>
      </c>
      <c r="H47" s="23">
        <f t="shared" si="16"/>
        <v>6.2146892655367232</v>
      </c>
      <c r="I47" s="430"/>
      <c r="J47" s="428"/>
      <c r="K47" s="428"/>
      <c r="L47" s="428"/>
      <c r="M47" s="428"/>
      <c r="N47" s="429"/>
      <c r="O47" s="152">
        <v>427</v>
      </c>
      <c r="P47" s="152">
        <v>531</v>
      </c>
      <c r="Q47" s="152">
        <v>366</v>
      </c>
      <c r="R47" s="152">
        <v>531</v>
      </c>
      <c r="S47" s="153">
        <v>456</v>
      </c>
      <c r="T47" s="153">
        <v>531</v>
      </c>
      <c r="U47" s="153">
        <v>465</v>
      </c>
      <c r="V47" s="153">
        <v>531</v>
      </c>
      <c r="W47" s="153">
        <v>484</v>
      </c>
      <c r="X47" s="153">
        <v>531</v>
      </c>
      <c r="Y47" s="153">
        <v>33</v>
      </c>
      <c r="Z47" s="153">
        <v>531</v>
      </c>
    </row>
    <row r="48" spans="1:26" ht="14.25">
      <c r="A48" s="426"/>
      <c r="B48" s="22" t="s">
        <v>145</v>
      </c>
      <c r="C48" s="23">
        <f t="shared" si="11"/>
        <v>81.25</v>
      </c>
      <c r="D48" s="23">
        <f t="shared" si="12"/>
        <v>53.125</v>
      </c>
      <c r="E48" s="23">
        <f t="shared" si="13"/>
        <v>75</v>
      </c>
      <c r="F48" s="23">
        <f t="shared" si="14"/>
        <v>81.25</v>
      </c>
      <c r="G48" s="23">
        <f t="shared" si="15"/>
        <v>87.5</v>
      </c>
      <c r="H48" s="23">
        <f t="shared" si="16"/>
        <v>12.5</v>
      </c>
      <c r="I48" s="431"/>
      <c r="J48" s="432"/>
      <c r="K48" s="432"/>
      <c r="L48" s="432"/>
      <c r="M48" s="432"/>
      <c r="N48" s="433"/>
      <c r="O48" s="152">
        <v>26</v>
      </c>
      <c r="P48" s="152">
        <v>32</v>
      </c>
      <c r="Q48" s="152">
        <v>17</v>
      </c>
      <c r="R48" s="152">
        <v>32</v>
      </c>
      <c r="S48" s="153">
        <v>24</v>
      </c>
      <c r="T48" s="153">
        <v>32</v>
      </c>
      <c r="U48" s="153">
        <v>26</v>
      </c>
      <c r="V48" s="153">
        <v>32</v>
      </c>
      <c r="W48" s="153">
        <v>28</v>
      </c>
      <c r="X48" s="153">
        <v>32</v>
      </c>
      <c r="Y48" s="153">
        <v>4</v>
      </c>
      <c r="Z48" s="153">
        <v>32</v>
      </c>
    </row>
    <row r="49" spans="1:28">
      <c r="A49" s="34"/>
      <c r="C49" s="11"/>
      <c r="D49" s="11"/>
      <c r="E49" s="11"/>
      <c r="F49" s="11"/>
      <c r="G49" s="11"/>
      <c r="H49" s="11"/>
      <c r="I49" s="11"/>
      <c r="J49" s="11"/>
      <c r="M49" s="315"/>
      <c r="N49" s="315"/>
    </row>
    <row r="50" spans="1:28">
      <c r="A50" s="35" t="s">
        <v>123</v>
      </c>
      <c r="C50" s="11"/>
      <c r="D50" s="11"/>
      <c r="E50" s="11"/>
      <c r="F50" s="11"/>
      <c r="G50" s="11"/>
      <c r="H50" s="11"/>
      <c r="I50" s="11"/>
      <c r="J50" s="11"/>
      <c r="M50" s="315"/>
      <c r="N50" s="315"/>
      <c r="O50" s="227"/>
    </row>
    <row r="51" spans="1:28" s="294" customFormat="1">
      <c r="A51" s="24"/>
      <c r="B51" s="315"/>
      <c r="C51" s="11"/>
      <c r="D51" s="11"/>
      <c r="E51" s="11"/>
      <c r="F51" s="11"/>
      <c r="G51" s="11"/>
      <c r="H51" s="11"/>
      <c r="I51" s="11"/>
      <c r="J51" s="11"/>
      <c r="K51" s="11"/>
      <c r="L51" s="11"/>
      <c r="M51" s="11"/>
      <c r="O51" s="315"/>
      <c r="P51" s="315"/>
      <c r="Q51" s="315"/>
      <c r="R51" s="315"/>
      <c r="S51" s="315"/>
      <c r="T51" s="315"/>
      <c r="U51" s="315"/>
      <c r="V51" s="315"/>
      <c r="W51" s="315"/>
      <c r="X51" s="315"/>
      <c r="Y51" s="315"/>
      <c r="Z51" s="315"/>
      <c r="AA51" s="315"/>
      <c r="AB51" s="315"/>
    </row>
    <row r="52" spans="1:28" s="294" customFormat="1">
      <c r="A52" s="24"/>
      <c r="B52" s="315"/>
      <c r="C52" s="11"/>
      <c r="D52" s="11"/>
      <c r="E52" s="11"/>
      <c r="F52" s="11"/>
      <c r="G52" s="11"/>
      <c r="H52" s="11"/>
      <c r="I52" s="11"/>
      <c r="J52" s="11"/>
      <c r="K52" s="11"/>
      <c r="L52" s="11"/>
      <c r="M52" s="11"/>
      <c r="O52" s="315"/>
      <c r="P52" s="315"/>
      <c r="Q52" s="315"/>
      <c r="R52" s="315"/>
      <c r="S52" s="315"/>
      <c r="T52" s="315"/>
      <c r="U52" s="315"/>
      <c r="V52" s="315"/>
      <c r="W52" s="315"/>
      <c r="X52" s="315"/>
      <c r="Y52" s="315"/>
      <c r="Z52" s="315"/>
      <c r="AA52" s="315"/>
      <c r="AB52" s="315"/>
    </row>
    <row r="53" spans="1:28" s="294" customFormat="1">
      <c r="A53" s="24"/>
      <c r="B53" s="315"/>
      <c r="C53" s="11"/>
      <c r="D53" s="11"/>
      <c r="E53" s="11"/>
      <c r="F53" s="11"/>
      <c r="G53" s="11"/>
      <c r="H53" s="11"/>
      <c r="I53" s="11"/>
      <c r="J53" s="11"/>
      <c r="K53" s="11"/>
      <c r="L53" s="11"/>
      <c r="M53" s="11"/>
      <c r="O53" s="315"/>
      <c r="P53" s="315"/>
      <c r="Q53" s="315"/>
      <c r="R53" s="315"/>
      <c r="S53" s="315"/>
      <c r="T53" s="315"/>
      <c r="U53" s="315"/>
      <c r="V53" s="315"/>
      <c r="W53" s="315"/>
      <c r="X53" s="315"/>
      <c r="Y53" s="315"/>
      <c r="Z53" s="315"/>
      <c r="AA53" s="315"/>
      <c r="AB53" s="315"/>
    </row>
  </sheetData>
  <sheetProtection password="B8D9" sheet="1" objects="1" scenarios="1"/>
  <mergeCells count="19">
    <mergeCell ref="Y33:Z33"/>
    <mergeCell ref="A35:A48"/>
    <mergeCell ref="I35:N48"/>
    <mergeCell ref="W1:X1"/>
    <mergeCell ref="Y1:Z1"/>
    <mergeCell ref="A33:B33"/>
    <mergeCell ref="C33:H33"/>
    <mergeCell ref="I33:N34"/>
    <mergeCell ref="O33:P33"/>
    <mergeCell ref="Q33:R33"/>
    <mergeCell ref="S33:T33"/>
    <mergeCell ref="U33:V33"/>
    <mergeCell ref="W33:X33"/>
    <mergeCell ref="A1:B1"/>
    <mergeCell ref="C1:H1"/>
    <mergeCell ref="O1:P1"/>
    <mergeCell ref="Q1:R1"/>
    <mergeCell ref="S1:T1"/>
    <mergeCell ref="U1:V1"/>
  </mergeCells>
  <pageMargins left="0.70866141732283472" right="0.70866141732283472" top="0.74803149606299213" bottom="0.74803149606299213" header="0.31496062992125984" footer="0.31496062992125984"/>
  <pageSetup paperSize="9" scale="50" orientation="landscape" r:id="rId1"/>
  <headerFooter>
    <oddFooter>&amp;L&amp;8Scottish Stroke Care Audit 2017 National Report
Stroke Services in Scottish Hospitals, Data relating to 2016&amp;R&amp;8© NHS National Services Scotland/Crown Copyright</oddFooter>
  </headerFooter>
</worksheet>
</file>

<file path=xl/worksheets/sheet14.xml><?xml version="1.0" encoding="utf-8"?>
<worksheet xmlns="http://schemas.openxmlformats.org/spreadsheetml/2006/main" xmlns:r="http://schemas.openxmlformats.org/officeDocument/2006/relationships">
  <sheetPr codeName="Sheet5">
    <pageSetUpPr fitToPage="1"/>
  </sheetPr>
  <dimension ref="B1:AA50"/>
  <sheetViews>
    <sheetView workbookViewId="0"/>
  </sheetViews>
  <sheetFormatPr defaultRowHeight="12.75"/>
  <cols>
    <col min="1" max="1" width="2.7109375" style="219" customWidth="1"/>
    <col min="2" max="16384" width="9.140625" style="219"/>
  </cols>
  <sheetData>
    <row r="1" spans="2:27" s="293" customFormat="1" ht="12.75" customHeight="1">
      <c r="B1" s="4" t="s">
        <v>266</v>
      </c>
      <c r="C1" s="4"/>
      <c r="D1" s="4"/>
      <c r="E1" s="4"/>
      <c r="F1" s="4"/>
      <c r="G1" s="4"/>
      <c r="H1" s="4"/>
      <c r="I1" s="4"/>
      <c r="J1" s="4"/>
      <c r="K1" s="4"/>
      <c r="L1" s="4"/>
      <c r="M1" s="4"/>
      <c r="N1" s="4"/>
      <c r="O1" s="4"/>
      <c r="P1" s="393" t="s">
        <v>31</v>
      </c>
      <c r="Q1" s="4"/>
      <c r="R1" s="4"/>
      <c r="S1" s="4"/>
      <c r="T1" s="4"/>
    </row>
    <row r="2" spans="2:27" s="293" customFormat="1" ht="12.75" customHeight="1">
      <c r="B2" s="445" t="s">
        <v>215</v>
      </c>
      <c r="C2" s="445"/>
      <c r="D2" s="445"/>
      <c r="E2" s="445"/>
      <c r="F2" s="445"/>
      <c r="G2" s="445"/>
      <c r="H2" s="445"/>
      <c r="I2" s="445"/>
      <c r="J2" s="445"/>
      <c r="K2" s="445"/>
      <c r="L2" s="445"/>
      <c r="M2" s="445"/>
      <c r="O2" s="5"/>
      <c r="P2" s="393"/>
      <c r="Q2" s="6"/>
      <c r="R2" s="398"/>
      <c r="S2" s="398"/>
      <c r="T2" s="398"/>
    </row>
    <row r="3" spans="2:27" s="293" customFormat="1" ht="12.75" customHeight="1">
      <c r="B3" s="445"/>
      <c r="C3" s="445"/>
      <c r="D3" s="445"/>
      <c r="E3" s="445"/>
      <c r="F3" s="445"/>
      <c r="G3" s="445"/>
      <c r="H3" s="445"/>
      <c r="I3" s="445"/>
      <c r="J3" s="445"/>
      <c r="K3" s="445"/>
      <c r="L3" s="445"/>
      <c r="M3" s="445"/>
      <c r="O3" s="176"/>
      <c r="P3" s="393"/>
      <c r="Q3" s="7"/>
      <c r="R3" s="292"/>
      <c r="S3" s="292"/>
      <c r="T3" s="292"/>
    </row>
    <row r="4" spans="2:27" s="293" customFormat="1" ht="12.75" customHeight="1">
      <c r="B4" s="417" t="s">
        <v>300</v>
      </c>
      <c r="C4" s="417"/>
      <c r="D4" s="417"/>
      <c r="E4" s="417"/>
      <c r="F4" s="417"/>
      <c r="G4" s="417"/>
      <c r="H4" s="417"/>
      <c r="I4" s="417"/>
      <c r="J4" s="417"/>
      <c r="K4" s="417"/>
      <c r="L4" s="417"/>
      <c r="M4" s="114"/>
      <c r="N4" s="114"/>
      <c r="O4" s="5"/>
      <c r="P4" s="393"/>
      <c r="Q4" s="295"/>
      <c r="R4" s="5"/>
      <c r="S4" s="6"/>
      <c r="T4" s="6"/>
      <c r="U4" s="6"/>
      <c r="V4" s="6"/>
      <c r="W4" s="6"/>
      <c r="X4" s="6"/>
      <c r="Y4" s="6"/>
      <c r="Z4" s="292"/>
      <c r="AA4" s="292"/>
    </row>
    <row r="5" spans="2:27" s="334" customFormat="1" ht="12.75" customHeight="1">
      <c r="B5" s="417"/>
      <c r="C5" s="417"/>
      <c r="D5" s="417"/>
      <c r="E5" s="417"/>
      <c r="F5" s="417"/>
      <c r="G5" s="417"/>
      <c r="H5" s="417"/>
      <c r="I5" s="417"/>
      <c r="J5" s="417"/>
      <c r="K5" s="417"/>
      <c r="L5" s="417"/>
      <c r="M5" s="114"/>
      <c r="N5" s="114"/>
      <c r="O5" s="5"/>
      <c r="P5" s="329"/>
      <c r="Q5" s="332"/>
      <c r="R5" s="5"/>
      <c r="S5" s="6"/>
      <c r="T5" s="6"/>
      <c r="U5" s="6"/>
      <c r="V5" s="6"/>
      <c r="W5" s="6"/>
      <c r="X5" s="6"/>
      <c r="Y5" s="6"/>
      <c r="Z5" s="330"/>
      <c r="AA5" s="330"/>
    </row>
    <row r="6" spans="2:27" s="334" customFormat="1" ht="12.75" customHeight="1">
      <c r="B6" s="417"/>
      <c r="C6" s="417"/>
      <c r="D6" s="417"/>
      <c r="E6" s="417"/>
      <c r="F6" s="417"/>
      <c r="G6" s="417"/>
      <c r="H6" s="417"/>
      <c r="I6" s="417"/>
      <c r="J6" s="417"/>
      <c r="K6" s="417"/>
      <c r="L6" s="417"/>
      <c r="M6" s="114"/>
      <c r="N6" s="114"/>
      <c r="O6" s="5"/>
      <c r="P6" s="329"/>
      <c r="Q6" s="332"/>
      <c r="R6" s="5"/>
      <c r="S6" s="6"/>
      <c r="T6" s="6"/>
      <c r="U6" s="6"/>
      <c r="V6" s="6"/>
      <c r="W6" s="6"/>
      <c r="X6" s="6"/>
      <c r="Y6" s="6"/>
      <c r="Z6" s="330"/>
      <c r="AA6" s="330"/>
    </row>
    <row r="7" spans="2:27" s="293" customFormat="1" ht="12.75" customHeight="1">
      <c r="B7" s="417"/>
      <c r="C7" s="417"/>
      <c r="D7" s="417"/>
      <c r="E7" s="417"/>
      <c r="F7" s="417"/>
      <c r="G7" s="417"/>
      <c r="H7" s="417"/>
      <c r="I7" s="417"/>
      <c r="J7" s="417"/>
      <c r="K7" s="417"/>
      <c r="L7" s="417"/>
      <c r="M7" s="114"/>
      <c r="N7" s="114"/>
      <c r="O7" s="5"/>
      <c r="P7" s="44"/>
      <c r="Q7" s="8"/>
      <c r="R7" s="8"/>
      <c r="S7" s="7"/>
      <c r="T7" s="292"/>
      <c r="U7" s="292"/>
      <c r="V7" s="292"/>
      <c r="W7" s="292"/>
      <c r="X7" s="292"/>
      <c r="Y7" s="292"/>
      <c r="Z7" s="292"/>
      <c r="AA7" s="292"/>
    </row>
    <row r="8" spans="2:27" s="293" customFormat="1" ht="15" customHeight="1">
      <c r="B8" s="417"/>
      <c r="C8" s="417"/>
      <c r="D8" s="417"/>
      <c r="E8" s="417"/>
      <c r="F8" s="417"/>
      <c r="G8" s="417"/>
      <c r="H8" s="417"/>
      <c r="I8" s="417"/>
      <c r="J8" s="417"/>
      <c r="K8" s="417"/>
      <c r="L8" s="417"/>
      <c r="M8" s="291"/>
      <c r="N8" s="291"/>
      <c r="O8" s="8"/>
      <c r="P8" s="330" t="s">
        <v>297</v>
      </c>
      <c r="Q8" s="7"/>
      <c r="R8" s="292"/>
      <c r="S8" s="292"/>
      <c r="T8" s="292"/>
    </row>
    <row r="14" spans="2:27">
      <c r="Q14" s="220"/>
    </row>
    <row r="43" spans="2:17" s="293" customFormat="1">
      <c r="B43" s="302" t="s">
        <v>274</v>
      </c>
      <c r="C43" s="303"/>
      <c r="D43" s="289"/>
      <c r="E43" s="289"/>
      <c r="F43" s="289"/>
      <c r="G43" s="289"/>
      <c r="H43" s="289"/>
      <c r="I43" s="289"/>
      <c r="J43" s="289"/>
      <c r="K43" s="289"/>
      <c r="L43" s="290"/>
      <c r="M43" s="290"/>
      <c r="N43" s="304"/>
      <c r="O43" s="304"/>
      <c r="P43" s="304"/>
      <c r="Q43" s="12"/>
    </row>
    <row r="44" spans="2:17" s="293" customFormat="1">
      <c r="B44" s="305"/>
      <c r="C44" s="305"/>
      <c r="D44" s="305"/>
      <c r="E44" s="305"/>
      <c r="F44" s="305"/>
      <c r="G44" s="305"/>
      <c r="H44" s="305"/>
      <c r="I44" s="305"/>
      <c r="J44" s="305"/>
      <c r="K44" s="305"/>
      <c r="L44" s="305"/>
      <c r="M44" s="305"/>
      <c r="N44" s="305"/>
      <c r="O44" s="305"/>
      <c r="P44" s="305"/>
    </row>
    <row r="45" spans="2:17" s="293" customFormat="1" ht="23.25" customHeight="1">
      <c r="B45" s="446" t="s">
        <v>0</v>
      </c>
      <c r="C45" s="447"/>
      <c r="D45" s="447"/>
      <c r="E45" s="447"/>
      <c r="F45" s="447"/>
      <c r="G45" s="447"/>
      <c r="H45" s="447"/>
      <c r="I45" s="447"/>
      <c r="J45" s="447"/>
      <c r="K45" s="447"/>
      <c r="L45" s="447"/>
      <c r="M45" s="447"/>
      <c r="N45" s="447"/>
      <c r="O45" s="447"/>
      <c r="P45" s="447"/>
    </row>
    <row r="46" spans="2:17" s="293" customFormat="1">
      <c r="B46" s="444" t="s">
        <v>296</v>
      </c>
      <c r="C46" s="444"/>
      <c r="D46" s="444"/>
      <c r="E46" s="444"/>
      <c r="F46" s="444"/>
      <c r="G46" s="444"/>
      <c r="H46" s="444"/>
      <c r="I46" s="444"/>
      <c r="J46" s="444"/>
      <c r="K46" s="444"/>
      <c r="L46" s="444"/>
      <c r="M46" s="444"/>
      <c r="N46" s="444"/>
      <c r="O46" s="444"/>
      <c r="P46" s="444"/>
    </row>
    <row r="47" spans="2:17" ht="12.75" customHeight="1">
      <c r="B47" s="146" t="s">
        <v>320</v>
      </c>
      <c r="C47" s="336"/>
      <c r="D47" s="336"/>
      <c r="E47" s="336"/>
      <c r="F47" s="336"/>
      <c r="G47" s="336"/>
      <c r="H47" s="336"/>
      <c r="I47" s="336"/>
      <c r="J47" s="336"/>
      <c r="K47" s="336"/>
      <c r="L47" s="336"/>
      <c r="M47" s="336"/>
      <c r="N47" s="336"/>
      <c r="O47" s="336"/>
      <c r="P47" s="336"/>
    </row>
    <row r="48" spans="2:17">
      <c r="B48" s="385" t="s">
        <v>330</v>
      </c>
      <c r="C48" s="385"/>
      <c r="D48" s="385"/>
      <c r="E48" s="385"/>
      <c r="F48" s="385"/>
      <c r="G48" s="385"/>
      <c r="H48" s="385"/>
      <c r="I48" s="385"/>
      <c r="J48" s="385"/>
      <c r="K48" s="385"/>
      <c r="L48" s="385"/>
      <c r="M48" s="385"/>
      <c r="N48" s="385"/>
      <c r="O48" s="385"/>
    </row>
    <row r="49" spans="2:15">
      <c r="B49" s="385"/>
      <c r="C49" s="385"/>
      <c r="D49" s="385"/>
      <c r="E49" s="385"/>
      <c r="F49" s="385"/>
      <c r="G49" s="385"/>
      <c r="H49" s="385"/>
      <c r="I49" s="385"/>
      <c r="J49" s="385"/>
      <c r="K49" s="385"/>
      <c r="L49" s="385"/>
      <c r="M49" s="385"/>
      <c r="N49" s="385"/>
      <c r="O49" s="385"/>
    </row>
    <row r="50" spans="2:15">
      <c r="B50" s="385"/>
      <c r="C50" s="385"/>
      <c r="D50" s="385"/>
      <c r="E50" s="385"/>
      <c r="F50" s="385"/>
      <c r="G50" s="385"/>
      <c r="H50" s="385"/>
      <c r="I50" s="385"/>
      <c r="J50" s="385"/>
      <c r="K50" s="385"/>
      <c r="L50" s="385"/>
      <c r="M50" s="385"/>
      <c r="N50" s="385"/>
      <c r="O50" s="385"/>
    </row>
  </sheetData>
  <sheetProtection password="B8D9" sheet="1" objects="1" scenarios="1"/>
  <mergeCells count="7">
    <mergeCell ref="B48:O50"/>
    <mergeCell ref="B46:P46"/>
    <mergeCell ref="P1:P4"/>
    <mergeCell ref="B2:M3"/>
    <mergeCell ref="R2:T2"/>
    <mergeCell ref="B4:L8"/>
    <mergeCell ref="B45:P45"/>
  </mergeCells>
  <hyperlinks>
    <hyperlink ref="P8" location="'Chart 3.7 DATA'!A1" display="view Chart 4 data"/>
    <hyperlink ref="P1" location="'List of Tables &amp; Charts'!A1" display="return to List of Tables &amp; Charts"/>
    <hyperlink ref="P1:P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4" orientation="landscape" r:id="rId1"/>
  <headerFooter>
    <oddFooter>&amp;L&amp;8Scottish Stroke Care Audit 2017 National Report
Stroke Services in Scottish Hospitals, Data relating to 2016&amp;R&amp;8© NHS National Services Scotland/Crown Copyright</oddFooter>
  </headerFooter>
  <drawing r:id="rId2"/>
</worksheet>
</file>

<file path=xl/worksheets/sheet15.xml><?xml version="1.0" encoding="utf-8"?>
<worksheet xmlns="http://schemas.openxmlformats.org/spreadsheetml/2006/main" xmlns:r="http://schemas.openxmlformats.org/officeDocument/2006/relationships">
  <sheetPr codeName="Sheet13">
    <pageSetUpPr fitToPage="1"/>
  </sheetPr>
  <dimension ref="A1:AH54"/>
  <sheetViews>
    <sheetView showGridLines="0" workbookViewId="0">
      <selection sqref="A1:B1"/>
    </sheetView>
  </sheetViews>
  <sheetFormatPr defaultRowHeight="12.75"/>
  <cols>
    <col min="1" max="1" width="16.7109375" style="293" customWidth="1"/>
    <col min="2" max="2" width="45.7109375" style="293" bestFit="1" customWidth="1"/>
    <col min="3" max="8" width="6.7109375" style="294" customWidth="1"/>
    <col min="9" max="14" width="2.7109375" style="294" customWidth="1"/>
    <col min="15" max="15" width="9.28515625" style="293" customWidth="1"/>
    <col min="16" max="16" width="11.28515625" style="293" customWidth="1"/>
    <col min="17" max="17" width="9.28515625" style="293" customWidth="1"/>
    <col min="18" max="18" width="11.28515625" style="293" customWidth="1"/>
    <col min="19" max="19" width="9.28515625" style="293" customWidth="1"/>
    <col min="20" max="20" width="11.28515625" style="293" customWidth="1"/>
    <col min="21" max="21" width="9.28515625" style="293" customWidth="1"/>
    <col min="22" max="22" width="11.28515625" style="293" customWidth="1"/>
    <col min="23" max="23" width="9.28515625" style="293" customWidth="1"/>
    <col min="24" max="24" width="11.28515625" style="293" customWidth="1"/>
    <col min="25" max="25" width="9.28515625" style="293" customWidth="1"/>
    <col min="26" max="26" width="11.28515625" style="293" customWidth="1"/>
    <col min="27" max="16384" width="9.140625" style="293"/>
  </cols>
  <sheetData>
    <row r="1" spans="1:34" ht="25.5" customHeight="1">
      <c r="A1" s="442">
        <v>2017</v>
      </c>
      <c r="B1" s="443"/>
      <c r="C1" s="419" t="s">
        <v>28</v>
      </c>
      <c r="D1" s="420"/>
      <c r="E1" s="420"/>
      <c r="F1" s="420"/>
      <c r="G1" s="420"/>
      <c r="H1" s="421"/>
      <c r="I1" s="14"/>
      <c r="J1" s="14"/>
      <c r="K1" s="14"/>
      <c r="L1" s="36"/>
      <c r="M1" s="181"/>
      <c r="N1" s="180"/>
      <c r="O1" s="422" t="s">
        <v>34</v>
      </c>
      <c r="P1" s="422"/>
      <c r="Q1" s="422" t="s">
        <v>126</v>
      </c>
      <c r="R1" s="422"/>
      <c r="S1" s="422" t="s">
        <v>127</v>
      </c>
      <c r="T1" s="422"/>
      <c r="U1" s="422" t="s">
        <v>128</v>
      </c>
      <c r="V1" s="422"/>
      <c r="W1" s="422" t="s">
        <v>129</v>
      </c>
      <c r="X1" s="422"/>
      <c r="Y1" s="422" t="s">
        <v>130</v>
      </c>
      <c r="Z1" s="423"/>
    </row>
    <row r="2" spans="1:34" ht="45" customHeight="1">
      <c r="A2" s="15" t="s">
        <v>10</v>
      </c>
      <c r="B2" s="16" t="s">
        <v>11</v>
      </c>
      <c r="C2" s="17" t="s">
        <v>37</v>
      </c>
      <c r="D2" s="17" t="s">
        <v>131</v>
      </c>
      <c r="E2" s="17" t="s">
        <v>132</v>
      </c>
      <c r="F2" s="17" t="s">
        <v>133</v>
      </c>
      <c r="G2" s="17" t="s">
        <v>134</v>
      </c>
      <c r="H2" s="17" t="s">
        <v>135</v>
      </c>
      <c r="I2" s="19" t="s">
        <v>136</v>
      </c>
      <c r="J2" s="19" t="s">
        <v>137</v>
      </c>
      <c r="K2" s="19" t="s">
        <v>138</v>
      </c>
      <c r="L2" s="37" t="s">
        <v>139</v>
      </c>
      <c r="M2" s="179" t="s">
        <v>134</v>
      </c>
      <c r="N2" s="178" t="s">
        <v>206</v>
      </c>
      <c r="O2" s="20" t="s">
        <v>12</v>
      </c>
      <c r="P2" s="20" t="s">
        <v>13</v>
      </c>
      <c r="Q2" s="20" t="s">
        <v>12</v>
      </c>
      <c r="R2" s="20" t="s">
        <v>13</v>
      </c>
      <c r="S2" s="20" t="s">
        <v>12</v>
      </c>
      <c r="T2" s="20" t="s">
        <v>13</v>
      </c>
      <c r="U2" s="20" t="s">
        <v>12</v>
      </c>
      <c r="V2" s="20" t="s">
        <v>13</v>
      </c>
      <c r="W2" s="20" t="s">
        <v>12</v>
      </c>
      <c r="X2" s="20" t="s">
        <v>13</v>
      </c>
      <c r="Y2" s="20" t="s">
        <v>12</v>
      </c>
      <c r="Z2" s="38" t="s">
        <v>13</v>
      </c>
      <c r="AA2" s="21" t="s">
        <v>125</v>
      </c>
      <c r="AE2" s="282"/>
      <c r="AF2" s="282"/>
      <c r="AG2" s="282"/>
      <c r="AH2" s="282"/>
    </row>
    <row r="3" spans="1:34">
      <c r="A3" s="22" t="s">
        <v>118</v>
      </c>
      <c r="B3" s="22" t="s">
        <v>118</v>
      </c>
      <c r="C3" s="23">
        <f t="shared" ref="C3:C32" si="0">IF(ISERR(O3/P3*100),"",O3/P3*100)</f>
        <v>73.365436062065271</v>
      </c>
      <c r="D3" s="23">
        <f t="shared" ref="D3:D32" si="1">IF(ISERR(Q3/R3*100),"",Q3/R3*100)</f>
        <v>63.113964686998393</v>
      </c>
      <c r="E3" s="23">
        <f t="shared" ref="E3:E32" si="2">IF(ISERR(S3/T3*100),"",S3/T3*100)</f>
        <v>74.467629748528623</v>
      </c>
      <c r="F3" s="23">
        <f t="shared" ref="F3:F32" si="3">IF(ISERR(U3/V3*100),"",U3/V3*100)</f>
        <v>82.257891920813265</v>
      </c>
      <c r="G3" s="23">
        <f t="shared" ref="G3:G32" si="4">IF(ISERR(W3/X3*100),"",W3/X3*100)</f>
        <v>93.097913322632422</v>
      </c>
      <c r="H3" s="23">
        <f t="shared" ref="H3:H32" si="5">IF(ISERR(Y3/Z3*100),"",Y3/Z3*100)</f>
        <v>6.0567148207597645</v>
      </c>
      <c r="I3" s="349">
        <f t="shared" ref="I3:K18" si="6">E3-D3</f>
        <v>11.353665061530229</v>
      </c>
      <c r="J3" s="350">
        <f t="shared" si="6"/>
        <v>7.7902621722846419</v>
      </c>
      <c r="K3" s="350">
        <f t="shared" si="6"/>
        <v>10.840021401819158</v>
      </c>
      <c r="L3" s="350">
        <f t="shared" ref="L3:L32" si="7">G3-E3</f>
        <v>18.6302835741038</v>
      </c>
      <c r="M3" s="350">
        <f t="shared" ref="M3:M32" si="8">G3-D3</f>
        <v>29.983948635634029</v>
      </c>
      <c r="N3" s="351">
        <v>95</v>
      </c>
      <c r="O3" s="151">
        <f t="shared" ref="O3:Z3" si="9">SUM(O4:O32)</f>
        <v>6856</v>
      </c>
      <c r="P3" s="151">
        <f t="shared" si="9"/>
        <v>9345</v>
      </c>
      <c r="Q3" s="151">
        <f t="shared" si="9"/>
        <v>5898</v>
      </c>
      <c r="R3" s="151">
        <f t="shared" si="9"/>
        <v>9345</v>
      </c>
      <c r="S3" s="151">
        <f t="shared" si="9"/>
        <v>6959</v>
      </c>
      <c r="T3" s="151">
        <f t="shared" si="9"/>
        <v>9345</v>
      </c>
      <c r="U3" s="151">
        <f t="shared" si="9"/>
        <v>7687</v>
      </c>
      <c r="V3" s="151">
        <f t="shared" si="9"/>
        <v>9345</v>
      </c>
      <c r="W3" s="151">
        <f t="shared" si="9"/>
        <v>8700</v>
      </c>
      <c r="X3" s="151">
        <f t="shared" si="9"/>
        <v>9345</v>
      </c>
      <c r="Y3" s="151">
        <f t="shared" si="9"/>
        <v>566</v>
      </c>
      <c r="Z3" s="151">
        <f t="shared" si="9"/>
        <v>9345</v>
      </c>
      <c r="AA3" s="21"/>
      <c r="AB3" s="144"/>
      <c r="AC3" s="283"/>
      <c r="AD3" s="283"/>
      <c r="AE3" s="284"/>
      <c r="AF3" s="34"/>
      <c r="AG3" s="34"/>
      <c r="AH3" s="284"/>
    </row>
    <row r="4" spans="1:34">
      <c r="A4" s="22" t="s">
        <v>14</v>
      </c>
      <c r="B4" s="22" t="s">
        <v>49</v>
      </c>
      <c r="C4" s="23">
        <f t="shared" si="0"/>
        <v>82.558139534883722</v>
      </c>
      <c r="D4" s="23">
        <f t="shared" si="1"/>
        <v>75.581395348837205</v>
      </c>
      <c r="E4" s="23">
        <f t="shared" si="2"/>
        <v>82.558139534883722</v>
      </c>
      <c r="F4" s="23">
        <f t="shared" si="3"/>
        <v>92.441860465116278</v>
      </c>
      <c r="G4" s="23">
        <f t="shared" si="4"/>
        <v>99.418604651162795</v>
      </c>
      <c r="H4" s="23">
        <f t="shared" si="5"/>
        <v>0.58139534883720934</v>
      </c>
      <c r="I4" s="341">
        <f t="shared" si="6"/>
        <v>6.9767441860465169</v>
      </c>
      <c r="J4" s="342">
        <f t="shared" si="6"/>
        <v>9.8837209302325562</v>
      </c>
      <c r="K4" s="342">
        <f t="shared" si="6"/>
        <v>6.9767441860465169</v>
      </c>
      <c r="L4" s="342">
        <f t="shared" si="7"/>
        <v>16.860465116279073</v>
      </c>
      <c r="M4" s="342">
        <f t="shared" si="8"/>
        <v>23.83720930232559</v>
      </c>
      <c r="N4" s="344">
        <v>95</v>
      </c>
      <c r="O4" s="151">
        <v>142</v>
      </c>
      <c r="P4" s="151">
        <v>172</v>
      </c>
      <c r="Q4" s="151">
        <v>130</v>
      </c>
      <c r="R4" s="151">
        <v>172</v>
      </c>
      <c r="S4" s="151">
        <v>142</v>
      </c>
      <c r="T4" s="151">
        <v>172</v>
      </c>
      <c r="U4" s="151">
        <v>159</v>
      </c>
      <c r="V4" s="151">
        <v>172</v>
      </c>
      <c r="W4" s="151">
        <v>171</v>
      </c>
      <c r="X4" s="151">
        <v>172</v>
      </c>
      <c r="Y4" s="151">
        <v>1</v>
      </c>
      <c r="Z4" s="151">
        <v>172</v>
      </c>
      <c r="AA4" s="21"/>
      <c r="AB4" s="144"/>
      <c r="AC4" s="283"/>
      <c r="AD4" s="34"/>
      <c r="AE4" s="284"/>
      <c r="AF4" s="34"/>
      <c r="AG4" s="34"/>
      <c r="AH4" s="284"/>
    </row>
    <row r="5" spans="1:34">
      <c r="A5" s="22" t="s">
        <v>91</v>
      </c>
      <c r="B5" s="22" t="s">
        <v>90</v>
      </c>
      <c r="C5" s="23">
        <f t="shared" si="0"/>
        <v>72.010178117048355</v>
      </c>
      <c r="D5" s="23">
        <f t="shared" si="1"/>
        <v>61.577608142493631</v>
      </c>
      <c r="E5" s="23">
        <f t="shared" si="2"/>
        <v>75.318066157760811</v>
      </c>
      <c r="F5" s="23">
        <f t="shared" si="3"/>
        <v>86.768447837150134</v>
      </c>
      <c r="G5" s="23">
        <f t="shared" si="4"/>
        <v>96.946564885496173</v>
      </c>
      <c r="H5" s="23">
        <f t="shared" si="5"/>
        <v>3.0534351145038165</v>
      </c>
      <c r="I5" s="341">
        <f t="shared" si="6"/>
        <v>13.74045801526718</v>
      </c>
      <c r="J5" s="342">
        <f t="shared" si="6"/>
        <v>11.450381679389324</v>
      </c>
      <c r="K5" s="342">
        <f t="shared" si="6"/>
        <v>10.178117048346039</v>
      </c>
      <c r="L5" s="342">
        <f t="shared" si="7"/>
        <v>21.628498727735362</v>
      </c>
      <c r="M5" s="342">
        <f t="shared" si="8"/>
        <v>35.368956743002542</v>
      </c>
      <c r="N5" s="344">
        <v>95</v>
      </c>
      <c r="O5" s="151">
        <v>283</v>
      </c>
      <c r="P5" s="151">
        <v>393</v>
      </c>
      <c r="Q5" s="151">
        <v>242</v>
      </c>
      <c r="R5" s="151">
        <v>393</v>
      </c>
      <c r="S5" s="151">
        <v>296</v>
      </c>
      <c r="T5" s="151">
        <v>393</v>
      </c>
      <c r="U5" s="151">
        <v>341</v>
      </c>
      <c r="V5" s="151">
        <v>393</v>
      </c>
      <c r="W5" s="151">
        <v>381</v>
      </c>
      <c r="X5" s="151">
        <v>393</v>
      </c>
      <c r="Y5" s="151">
        <v>12</v>
      </c>
      <c r="Z5" s="151">
        <v>393</v>
      </c>
      <c r="AA5" s="21"/>
      <c r="AB5" s="144"/>
      <c r="AC5" s="283"/>
      <c r="AD5" s="283"/>
      <c r="AE5" s="284"/>
      <c r="AF5" s="34"/>
      <c r="AG5" s="34"/>
      <c r="AH5" s="284"/>
    </row>
    <row r="6" spans="1:34">
      <c r="A6" s="22" t="s">
        <v>85</v>
      </c>
      <c r="B6" s="22" t="s">
        <v>86</v>
      </c>
      <c r="C6" s="23">
        <f t="shared" si="0"/>
        <v>78.523489932885909</v>
      </c>
      <c r="D6" s="23">
        <f t="shared" si="1"/>
        <v>72.483221476510067</v>
      </c>
      <c r="E6" s="23">
        <f t="shared" si="2"/>
        <v>81.543624161073822</v>
      </c>
      <c r="F6" s="23">
        <f t="shared" si="3"/>
        <v>88.255033557046985</v>
      </c>
      <c r="G6" s="23">
        <f t="shared" si="4"/>
        <v>96.644295302013433</v>
      </c>
      <c r="H6" s="23">
        <f t="shared" si="5"/>
        <v>2.348993288590604</v>
      </c>
      <c r="I6" s="341">
        <f t="shared" si="6"/>
        <v>9.0604026845637549</v>
      </c>
      <c r="J6" s="342">
        <f t="shared" si="6"/>
        <v>6.7114093959731633</v>
      </c>
      <c r="K6" s="342">
        <f t="shared" si="6"/>
        <v>8.3892617449664471</v>
      </c>
      <c r="L6" s="342">
        <f t="shared" si="7"/>
        <v>15.10067114093961</v>
      </c>
      <c r="M6" s="342">
        <f t="shared" si="8"/>
        <v>24.161073825503365</v>
      </c>
      <c r="N6" s="344">
        <v>95</v>
      </c>
      <c r="O6" s="151">
        <v>234</v>
      </c>
      <c r="P6" s="151">
        <v>298</v>
      </c>
      <c r="Q6" s="151">
        <v>216</v>
      </c>
      <c r="R6" s="151">
        <v>298</v>
      </c>
      <c r="S6" s="151">
        <v>243</v>
      </c>
      <c r="T6" s="151">
        <v>298</v>
      </c>
      <c r="U6" s="151">
        <v>263</v>
      </c>
      <c r="V6" s="151">
        <v>298</v>
      </c>
      <c r="W6" s="151">
        <v>288</v>
      </c>
      <c r="X6" s="151">
        <v>298</v>
      </c>
      <c r="Y6" s="151">
        <v>7</v>
      </c>
      <c r="Z6" s="151">
        <v>298</v>
      </c>
      <c r="AA6" s="21"/>
      <c r="AB6" s="144"/>
      <c r="AC6" s="283"/>
      <c r="AD6" s="283"/>
      <c r="AE6" s="284"/>
      <c r="AF6" s="34"/>
      <c r="AG6" s="34"/>
      <c r="AH6" s="284"/>
    </row>
    <row r="7" spans="1:34">
      <c r="A7" s="22" t="s">
        <v>63</v>
      </c>
      <c r="B7" s="22" t="s">
        <v>64</v>
      </c>
      <c r="C7" s="23">
        <f t="shared" si="0"/>
        <v>88.652482269503537</v>
      </c>
      <c r="D7" s="23">
        <f t="shared" si="1"/>
        <v>81.560283687943254</v>
      </c>
      <c r="E7" s="23">
        <f t="shared" si="2"/>
        <v>87.943262411347519</v>
      </c>
      <c r="F7" s="23">
        <f t="shared" si="3"/>
        <v>90.070921985815602</v>
      </c>
      <c r="G7" s="23">
        <f t="shared" si="4"/>
        <v>96.453900709219852</v>
      </c>
      <c r="H7" s="23">
        <f t="shared" si="5"/>
        <v>2.8368794326241136</v>
      </c>
      <c r="I7" s="341">
        <f t="shared" si="6"/>
        <v>6.3829787234042641</v>
      </c>
      <c r="J7" s="342">
        <f t="shared" si="6"/>
        <v>2.1276595744680833</v>
      </c>
      <c r="K7" s="342">
        <f t="shared" si="6"/>
        <v>6.3829787234042499</v>
      </c>
      <c r="L7" s="342">
        <f t="shared" si="7"/>
        <v>8.5106382978723332</v>
      </c>
      <c r="M7" s="342">
        <f t="shared" si="8"/>
        <v>14.893617021276597</v>
      </c>
      <c r="N7" s="344">
        <v>95</v>
      </c>
      <c r="O7" s="151">
        <v>125</v>
      </c>
      <c r="P7" s="151">
        <v>141</v>
      </c>
      <c r="Q7" s="151">
        <v>115</v>
      </c>
      <c r="R7" s="151">
        <v>141</v>
      </c>
      <c r="S7" s="151">
        <v>124</v>
      </c>
      <c r="T7" s="151">
        <v>141</v>
      </c>
      <c r="U7" s="151">
        <v>127</v>
      </c>
      <c r="V7" s="151">
        <v>141</v>
      </c>
      <c r="W7" s="151">
        <v>136</v>
      </c>
      <c r="X7" s="151">
        <v>141</v>
      </c>
      <c r="Y7" s="151">
        <v>4</v>
      </c>
      <c r="Z7" s="151">
        <v>141</v>
      </c>
      <c r="AA7" s="21"/>
      <c r="AB7" s="144"/>
      <c r="AC7" s="283"/>
      <c r="AD7" s="283"/>
      <c r="AE7" s="284"/>
      <c r="AF7" s="34"/>
      <c r="AG7" s="34"/>
      <c r="AH7" s="284"/>
    </row>
    <row r="8" spans="1:34">
      <c r="A8" s="22" t="s">
        <v>76</v>
      </c>
      <c r="B8" s="22" t="s">
        <v>77</v>
      </c>
      <c r="C8" s="23">
        <f t="shared" si="0"/>
        <v>90.740740740740748</v>
      </c>
      <c r="D8" s="23">
        <f t="shared" si="1"/>
        <v>81.481481481481481</v>
      </c>
      <c r="E8" s="23">
        <f t="shared" si="2"/>
        <v>92.592592592592595</v>
      </c>
      <c r="F8" s="23">
        <f t="shared" si="3"/>
        <v>94.444444444444443</v>
      </c>
      <c r="G8" s="23">
        <f t="shared" si="4"/>
        <v>96.296296296296291</v>
      </c>
      <c r="H8" s="23">
        <f t="shared" si="5"/>
        <v>1.8518518518518516</v>
      </c>
      <c r="I8" s="341">
        <f t="shared" si="6"/>
        <v>11.111111111111114</v>
      </c>
      <c r="J8" s="342">
        <f t="shared" si="6"/>
        <v>1.8518518518518476</v>
      </c>
      <c r="K8" s="342">
        <f t="shared" si="6"/>
        <v>1.8518518518518476</v>
      </c>
      <c r="L8" s="342">
        <f t="shared" si="7"/>
        <v>3.7037037037036953</v>
      </c>
      <c r="M8" s="342">
        <f t="shared" si="8"/>
        <v>14.81481481481481</v>
      </c>
      <c r="N8" s="344">
        <v>95</v>
      </c>
      <c r="O8" s="151">
        <v>49</v>
      </c>
      <c r="P8" s="151">
        <v>54</v>
      </c>
      <c r="Q8" s="151">
        <v>44</v>
      </c>
      <c r="R8" s="151">
        <v>54</v>
      </c>
      <c r="S8" s="151">
        <v>50</v>
      </c>
      <c r="T8" s="151">
        <v>54</v>
      </c>
      <c r="U8" s="151">
        <v>51</v>
      </c>
      <c r="V8" s="151">
        <v>54</v>
      </c>
      <c r="W8" s="151">
        <v>52</v>
      </c>
      <c r="X8" s="151">
        <v>54</v>
      </c>
      <c r="Y8" s="151">
        <v>1</v>
      </c>
      <c r="Z8" s="151">
        <v>54</v>
      </c>
      <c r="AA8" s="21"/>
      <c r="AB8" s="144"/>
      <c r="AC8" s="283"/>
      <c r="AD8" s="283"/>
      <c r="AE8" s="284"/>
      <c r="AF8" s="34"/>
      <c r="AG8" s="34"/>
      <c r="AH8" s="284"/>
    </row>
    <row r="9" spans="1:34">
      <c r="A9" s="22" t="s">
        <v>194</v>
      </c>
      <c r="B9" s="22" t="s">
        <v>195</v>
      </c>
      <c r="C9" s="23">
        <f t="shared" si="0"/>
        <v>85.677530017152662</v>
      </c>
      <c r="D9" s="23">
        <f t="shared" si="1"/>
        <v>76.843910806174947</v>
      </c>
      <c r="E9" s="23">
        <f t="shared" si="2"/>
        <v>87.307032590051463</v>
      </c>
      <c r="F9" s="23">
        <f t="shared" si="3"/>
        <v>90.909090909090907</v>
      </c>
      <c r="G9" s="23">
        <f t="shared" si="4"/>
        <v>96.226415094339629</v>
      </c>
      <c r="H9" s="23">
        <f t="shared" si="5"/>
        <v>3.0017152658662094</v>
      </c>
      <c r="I9" s="341">
        <f t="shared" si="6"/>
        <v>10.463121783876517</v>
      </c>
      <c r="J9" s="342">
        <f t="shared" si="6"/>
        <v>3.6020583190394433</v>
      </c>
      <c r="K9" s="342">
        <f t="shared" si="6"/>
        <v>5.3173241852487223</v>
      </c>
      <c r="L9" s="342">
        <f t="shared" si="7"/>
        <v>8.9193825042881656</v>
      </c>
      <c r="M9" s="342">
        <f t="shared" si="8"/>
        <v>19.382504288164682</v>
      </c>
      <c r="N9" s="344">
        <v>95</v>
      </c>
      <c r="O9" s="151">
        <v>999</v>
      </c>
      <c r="P9" s="151">
        <v>1166</v>
      </c>
      <c r="Q9" s="151">
        <v>896</v>
      </c>
      <c r="R9" s="151">
        <v>1166</v>
      </c>
      <c r="S9" s="151">
        <v>1018</v>
      </c>
      <c r="T9" s="151">
        <v>1166</v>
      </c>
      <c r="U9" s="151">
        <v>1060</v>
      </c>
      <c r="V9" s="151">
        <v>1166</v>
      </c>
      <c r="W9" s="151">
        <v>1122</v>
      </c>
      <c r="X9" s="151">
        <v>1166</v>
      </c>
      <c r="Y9" s="151">
        <v>35</v>
      </c>
      <c r="Z9" s="151">
        <v>1166</v>
      </c>
      <c r="AA9" s="21"/>
      <c r="AB9" s="144"/>
      <c r="AC9" s="283"/>
      <c r="AD9" s="283"/>
      <c r="AE9" s="284"/>
      <c r="AF9" s="34"/>
      <c r="AG9" s="34"/>
      <c r="AH9" s="284"/>
    </row>
    <row r="10" spans="1:34">
      <c r="A10" s="22" t="s">
        <v>146</v>
      </c>
      <c r="B10" s="22" t="s">
        <v>57</v>
      </c>
      <c r="C10" s="23">
        <f t="shared" si="0"/>
        <v>79.575163398692808</v>
      </c>
      <c r="D10" s="23">
        <f t="shared" si="1"/>
        <v>69.77124183006535</v>
      </c>
      <c r="E10" s="23">
        <f t="shared" si="2"/>
        <v>83.333333333333343</v>
      </c>
      <c r="F10" s="23">
        <f t="shared" si="3"/>
        <v>90.849673202614383</v>
      </c>
      <c r="G10" s="23">
        <f t="shared" si="4"/>
        <v>96.078431372549019</v>
      </c>
      <c r="H10" s="23">
        <f t="shared" si="5"/>
        <v>3.594771241830065</v>
      </c>
      <c r="I10" s="341">
        <f t="shared" si="6"/>
        <v>13.562091503267993</v>
      </c>
      <c r="J10" s="342">
        <f t="shared" si="6"/>
        <v>7.5163398692810404</v>
      </c>
      <c r="K10" s="342">
        <f t="shared" si="6"/>
        <v>5.2287581699346362</v>
      </c>
      <c r="L10" s="342">
        <f t="shared" si="7"/>
        <v>12.745098039215677</v>
      </c>
      <c r="M10" s="342">
        <f t="shared" si="8"/>
        <v>26.30718954248367</v>
      </c>
      <c r="N10" s="344">
        <v>95</v>
      </c>
      <c r="O10" s="151">
        <v>487</v>
      </c>
      <c r="P10" s="151">
        <v>612</v>
      </c>
      <c r="Q10" s="151">
        <v>427</v>
      </c>
      <c r="R10" s="151">
        <v>612</v>
      </c>
      <c r="S10" s="151">
        <v>510</v>
      </c>
      <c r="T10" s="151">
        <v>612</v>
      </c>
      <c r="U10" s="151">
        <v>556</v>
      </c>
      <c r="V10" s="151">
        <v>612</v>
      </c>
      <c r="W10" s="151">
        <v>588</v>
      </c>
      <c r="X10" s="151">
        <v>612</v>
      </c>
      <c r="Y10" s="151">
        <v>22</v>
      </c>
      <c r="Z10" s="151">
        <v>612</v>
      </c>
      <c r="AA10" s="21"/>
      <c r="AB10" s="144"/>
      <c r="AC10" s="283"/>
      <c r="AD10" s="283"/>
      <c r="AE10" s="284"/>
      <c r="AF10" s="34"/>
      <c r="AG10" s="34"/>
      <c r="AH10" s="284"/>
    </row>
    <row r="11" spans="1:34">
      <c r="A11" s="22" t="s">
        <v>147</v>
      </c>
      <c r="B11" s="22" t="s">
        <v>61</v>
      </c>
      <c r="C11" s="23">
        <f t="shared" si="0"/>
        <v>88.069073783359499</v>
      </c>
      <c r="D11" s="23">
        <f t="shared" si="1"/>
        <v>79.591836734693871</v>
      </c>
      <c r="E11" s="23">
        <f t="shared" si="2"/>
        <v>89.010989010989007</v>
      </c>
      <c r="F11" s="23">
        <f t="shared" si="3"/>
        <v>91.365777080062799</v>
      </c>
      <c r="G11" s="23">
        <f t="shared" si="4"/>
        <v>95.290423861852432</v>
      </c>
      <c r="H11" s="23">
        <f t="shared" si="5"/>
        <v>3.6106750392464679</v>
      </c>
      <c r="I11" s="341">
        <f t="shared" si="6"/>
        <v>9.4191522762951365</v>
      </c>
      <c r="J11" s="342">
        <f t="shared" si="6"/>
        <v>2.3547880690737912</v>
      </c>
      <c r="K11" s="342">
        <f t="shared" si="6"/>
        <v>3.9246467817896331</v>
      </c>
      <c r="L11" s="342">
        <f t="shared" si="7"/>
        <v>6.2794348508634243</v>
      </c>
      <c r="M11" s="342">
        <f t="shared" si="8"/>
        <v>15.698587127158561</v>
      </c>
      <c r="N11" s="344">
        <v>95</v>
      </c>
      <c r="O11" s="151">
        <v>561</v>
      </c>
      <c r="P11" s="151">
        <v>637</v>
      </c>
      <c r="Q11" s="151">
        <v>507</v>
      </c>
      <c r="R11" s="151">
        <v>637</v>
      </c>
      <c r="S11" s="151">
        <v>567</v>
      </c>
      <c r="T11" s="151">
        <v>637</v>
      </c>
      <c r="U11" s="151">
        <v>582</v>
      </c>
      <c r="V11" s="151">
        <v>637</v>
      </c>
      <c r="W11" s="151">
        <v>607</v>
      </c>
      <c r="X11" s="151">
        <v>637</v>
      </c>
      <c r="Y11" s="151">
        <v>23</v>
      </c>
      <c r="Z11" s="151">
        <v>637</v>
      </c>
      <c r="AA11" s="21"/>
      <c r="AB11" s="144"/>
      <c r="AC11" s="283"/>
      <c r="AD11" s="34"/>
      <c r="AE11" s="284"/>
      <c r="AF11" s="34"/>
      <c r="AG11" s="34"/>
      <c r="AH11" s="284"/>
    </row>
    <row r="12" spans="1:34">
      <c r="A12" s="22" t="s">
        <v>111</v>
      </c>
      <c r="B12" s="22" t="s">
        <v>112</v>
      </c>
      <c r="C12" s="23">
        <f t="shared" si="0"/>
        <v>72.820512820512818</v>
      </c>
      <c r="D12" s="23">
        <f t="shared" si="1"/>
        <v>59.487179487179489</v>
      </c>
      <c r="E12" s="23">
        <f t="shared" si="2"/>
        <v>73.846153846153854</v>
      </c>
      <c r="F12" s="23">
        <f t="shared" si="3"/>
        <v>84.102564102564102</v>
      </c>
      <c r="G12" s="23">
        <f t="shared" si="4"/>
        <v>94.871794871794862</v>
      </c>
      <c r="H12" s="23">
        <f t="shared" si="5"/>
        <v>4.6153846153846159</v>
      </c>
      <c r="I12" s="341">
        <f t="shared" si="6"/>
        <v>14.358974358974365</v>
      </c>
      <c r="J12" s="342">
        <f t="shared" si="6"/>
        <v>10.256410256410248</v>
      </c>
      <c r="K12" s="342">
        <f t="shared" si="6"/>
        <v>10.769230769230759</v>
      </c>
      <c r="L12" s="342">
        <f t="shared" si="7"/>
        <v>21.025641025641008</v>
      </c>
      <c r="M12" s="342">
        <f t="shared" si="8"/>
        <v>35.384615384615373</v>
      </c>
      <c r="N12" s="344">
        <v>95</v>
      </c>
      <c r="O12" s="151">
        <v>142</v>
      </c>
      <c r="P12" s="151">
        <v>195</v>
      </c>
      <c r="Q12" s="151">
        <v>116</v>
      </c>
      <c r="R12" s="151">
        <v>195</v>
      </c>
      <c r="S12" s="151">
        <v>144</v>
      </c>
      <c r="T12" s="151">
        <v>195</v>
      </c>
      <c r="U12" s="151">
        <v>164</v>
      </c>
      <c r="V12" s="151">
        <v>195</v>
      </c>
      <c r="W12" s="151">
        <v>185</v>
      </c>
      <c r="X12" s="151">
        <v>195</v>
      </c>
      <c r="Y12" s="151">
        <v>9</v>
      </c>
      <c r="Z12" s="151">
        <v>195</v>
      </c>
      <c r="AA12" s="21"/>
      <c r="AB12" s="144"/>
      <c r="AC12" s="283"/>
      <c r="AD12" s="283"/>
      <c r="AE12" s="284"/>
      <c r="AF12" s="34"/>
      <c r="AG12" s="34"/>
      <c r="AH12" s="284"/>
    </row>
    <row r="13" spans="1:34">
      <c r="A13" s="22" t="s">
        <v>96</v>
      </c>
      <c r="B13" s="22" t="s">
        <v>97</v>
      </c>
      <c r="C13" s="23">
        <f t="shared" si="0"/>
        <v>76.666666666666671</v>
      </c>
      <c r="D13" s="23">
        <f t="shared" si="1"/>
        <v>75.555555555555557</v>
      </c>
      <c r="E13" s="23">
        <f t="shared" si="2"/>
        <v>82.592592592592595</v>
      </c>
      <c r="F13" s="23">
        <f t="shared" si="3"/>
        <v>87.777777777777771</v>
      </c>
      <c r="G13" s="23">
        <f t="shared" si="4"/>
        <v>93.333333333333329</v>
      </c>
      <c r="H13" s="23">
        <f t="shared" si="5"/>
        <v>4.8148148148148149</v>
      </c>
      <c r="I13" s="341">
        <f t="shared" si="6"/>
        <v>7.0370370370370381</v>
      </c>
      <c r="J13" s="342">
        <f t="shared" si="6"/>
        <v>5.1851851851851762</v>
      </c>
      <c r="K13" s="342">
        <f t="shared" si="6"/>
        <v>5.5555555555555571</v>
      </c>
      <c r="L13" s="342">
        <f t="shared" si="7"/>
        <v>10.740740740740733</v>
      </c>
      <c r="M13" s="342">
        <f t="shared" si="8"/>
        <v>17.777777777777771</v>
      </c>
      <c r="N13" s="344">
        <v>95</v>
      </c>
      <c r="O13" s="151">
        <v>207</v>
      </c>
      <c r="P13" s="151">
        <v>270</v>
      </c>
      <c r="Q13" s="151">
        <v>204</v>
      </c>
      <c r="R13" s="151">
        <v>270</v>
      </c>
      <c r="S13" s="151">
        <v>223</v>
      </c>
      <c r="T13" s="151">
        <v>270</v>
      </c>
      <c r="U13" s="151">
        <v>237</v>
      </c>
      <c r="V13" s="151">
        <v>270</v>
      </c>
      <c r="W13" s="151">
        <v>252</v>
      </c>
      <c r="X13" s="151">
        <v>270</v>
      </c>
      <c r="Y13" s="151">
        <v>13</v>
      </c>
      <c r="Z13" s="151">
        <v>270</v>
      </c>
      <c r="AA13" s="21"/>
      <c r="AB13" s="144"/>
      <c r="AC13" s="283"/>
      <c r="AD13" s="283"/>
      <c r="AE13" s="284"/>
      <c r="AF13" s="34"/>
      <c r="AG13" s="34"/>
      <c r="AH13" s="284"/>
    </row>
    <row r="14" spans="1:34">
      <c r="A14" s="22" t="s">
        <v>93</v>
      </c>
      <c r="B14" s="22" t="s">
        <v>94</v>
      </c>
      <c r="C14" s="23">
        <f t="shared" si="0"/>
        <v>82.429501084598698</v>
      </c>
      <c r="D14" s="23">
        <f t="shared" si="1"/>
        <v>74.728850325379611</v>
      </c>
      <c r="E14" s="23">
        <f t="shared" si="2"/>
        <v>85.140997830802604</v>
      </c>
      <c r="F14" s="23">
        <f t="shared" si="3"/>
        <v>89.479392624728845</v>
      </c>
      <c r="G14" s="23">
        <f t="shared" si="4"/>
        <v>93.058568329718</v>
      </c>
      <c r="H14" s="23">
        <f t="shared" si="5"/>
        <v>6.1822125813449018</v>
      </c>
      <c r="I14" s="341">
        <f t="shared" si="6"/>
        <v>10.412147505422993</v>
      </c>
      <c r="J14" s="342">
        <f t="shared" si="6"/>
        <v>4.3383947939262413</v>
      </c>
      <c r="K14" s="342">
        <f t="shared" si="6"/>
        <v>3.5791757049891544</v>
      </c>
      <c r="L14" s="342">
        <f t="shared" si="7"/>
        <v>7.9175704989153957</v>
      </c>
      <c r="M14" s="342">
        <f t="shared" si="8"/>
        <v>18.329718004338389</v>
      </c>
      <c r="N14" s="344">
        <v>95</v>
      </c>
      <c r="O14" s="151">
        <v>760</v>
      </c>
      <c r="P14" s="151">
        <v>922</v>
      </c>
      <c r="Q14" s="151">
        <v>689</v>
      </c>
      <c r="R14" s="151">
        <v>922</v>
      </c>
      <c r="S14" s="151">
        <v>785</v>
      </c>
      <c r="T14" s="151">
        <v>922</v>
      </c>
      <c r="U14" s="151">
        <v>825</v>
      </c>
      <c r="V14" s="151">
        <v>922</v>
      </c>
      <c r="W14" s="151">
        <v>858</v>
      </c>
      <c r="X14" s="151">
        <v>922</v>
      </c>
      <c r="Y14" s="151">
        <v>57</v>
      </c>
      <c r="Z14" s="151">
        <v>922</v>
      </c>
      <c r="AA14" s="21"/>
      <c r="AB14" s="144"/>
      <c r="AC14" s="283"/>
      <c r="AD14" s="283"/>
      <c r="AE14" s="284"/>
      <c r="AF14" s="34"/>
      <c r="AG14" s="34"/>
      <c r="AH14" s="284"/>
    </row>
    <row r="15" spans="1:34">
      <c r="A15" s="22" t="s">
        <v>54</v>
      </c>
      <c r="B15" s="22" t="s">
        <v>55</v>
      </c>
      <c r="C15" s="23">
        <f t="shared" si="0"/>
        <v>83.333333333333343</v>
      </c>
      <c r="D15" s="23">
        <f t="shared" si="1"/>
        <v>80.952380952380949</v>
      </c>
      <c r="E15" s="23">
        <f t="shared" si="2"/>
        <v>80.952380952380949</v>
      </c>
      <c r="F15" s="23">
        <f t="shared" si="3"/>
        <v>85.714285714285708</v>
      </c>
      <c r="G15" s="23">
        <f t="shared" si="4"/>
        <v>92.857142857142861</v>
      </c>
      <c r="H15" s="23">
        <f t="shared" si="5"/>
        <v>4.7619047619047619</v>
      </c>
      <c r="I15" s="341">
        <f t="shared" si="6"/>
        <v>0</v>
      </c>
      <c r="J15" s="342">
        <f t="shared" si="6"/>
        <v>4.7619047619047592</v>
      </c>
      <c r="K15" s="342">
        <f t="shared" si="6"/>
        <v>7.142857142857153</v>
      </c>
      <c r="L15" s="342">
        <f t="shared" si="7"/>
        <v>11.904761904761912</v>
      </c>
      <c r="M15" s="342">
        <f t="shared" si="8"/>
        <v>11.904761904761912</v>
      </c>
      <c r="N15" s="344">
        <v>95</v>
      </c>
      <c r="O15" s="151">
        <v>35</v>
      </c>
      <c r="P15" s="151">
        <v>42</v>
      </c>
      <c r="Q15" s="151">
        <v>34</v>
      </c>
      <c r="R15" s="151">
        <v>42</v>
      </c>
      <c r="S15" s="151">
        <v>34</v>
      </c>
      <c r="T15" s="151">
        <v>42</v>
      </c>
      <c r="U15" s="151">
        <v>36</v>
      </c>
      <c r="V15" s="151">
        <v>42</v>
      </c>
      <c r="W15" s="151">
        <v>39</v>
      </c>
      <c r="X15" s="151">
        <v>42</v>
      </c>
      <c r="Y15" s="151">
        <v>2</v>
      </c>
      <c r="Z15" s="151">
        <v>42</v>
      </c>
      <c r="AA15" s="21"/>
      <c r="AB15" s="144"/>
      <c r="AC15" s="283"/>
      <c r="AD15" s="283"/>
      <c r="AE15" s="284"/>
      <c r="AF15" s="34"/>
      <c r="AG15" s="34"/>
      <c r="AH15" s="284"/>
    </row>
    <row r="16" spans="1:34">
      <c r="A16" s="22" t="s">
        <v>99</v>
      </c>
      <c r="B16" s="22" t="s">
        <v>100</v>
      </c>
      <c r="C16" s="23">
        <f t="shared" si="0"/>
        <v>68.487394957983199</v>
      </c>
      <c r="D16" s="23">
        <f t="shared" si="1"/>
        <v>57.142857142857139</v>
      </c>
      <c r="E16" s="23">
        <f t="shared" si="2"/>
        <v>69.327731092436977</v>
      </c>
      <c r="F16" s="23">
        <f t="shared" si="3"/>
        <v>81.092436974789919</v>
      </c>
      <c r="G16" s="23">
        <f t="shared" si="4"/>
        <v>92.857142857142861</v>
      </c>
      <c r="H16" s="23">
        <f t="shared" si="5"/>
        <v>5.8823529411764701</v>
      </c>
      <c r="I16" s="341">
        <f t="shared" si="6"/>
        <v>12.184873949579838</v>
      </c>
      <c r="J16" s="342">
        <f t="shared" si="6"/>
        <v>11.764705882352942</v>
      </c>
      <c r="K16" s="342">
        <f t="shared" si="6"/>
        <v>11.764705882352942</v>
      </c>
      <c r="L16" s="342">
        <f t="shared" si="7"/>
        <v>23.529411764705884</v>
      </c>
      <c r="M16" s="342">
        <f t="shared" si="8"/>
        <v>35.714285714285722</v>
      </c>
      <c r="N16" s="344">
        <v>95</v>
      </c>
      <c r="O16" s="151">
        <v>163</v>
      </c>
      <c r="P16" s="151">
        <v>238</v>
      </c>
      <c r="Q16" s="151">
        <v>136</v>
      </c>
      <c r="R16" s="151">
        <v>238</v>
      </c>
      <c r="S16" s="151">
        <v>165</v>
      </c>
      <c r="T16" s="151">
        <v>238</v>
      </c>
      <c r="U16" s="151">
        <v>193</v>
      </c>
      <c r="V16" s="151">
        <v>238</v>
      </c>
      <c r="W16" s="151">
        <v>221</v>
      </c>
      <c r="X16" s="151">
        <v>238</v>
      </c>
      <c r="Y16" s="151">
        <v>14</v>
      </c>
      <c r="Z16" s="151">
        <v>238</v>
      </c>
      <c r="AA16" s="21"/>
      <c r="AB16" s="144"/>
      <c r="AC16" s="283"/>
      <c r="AD16" s="283"/>
      <c r="AE16" s="284"/>
      <c r="AF16" s="34"/>
      <c r="AG16" s="34"/>
      <c r="AH16" s="284"/>
    </row>
    <row r="17" spans="1:34">
      <c r="A17" s="22" t="s">
        <v>82</v>
      </c>
      <c r="B17" s="22" t="s">
        <v>83</v>
      </c>
      <c r="C17" s="23">
        <f t="shared" si="0"/>
        <v>74.041297935103245</v>
      </c>
      <c r="D17" s="23">
        <f t="shared" si="1"/>
        <v>65.191740412979343</v>
      </c>
      <c r="E17" s="23">
        <f t="shared" si="2"/>
        <v>74.041297935103245</v>
      </c>
      <c r="F17" s="23">
        <f t="shared" si="3"/>
        <v>84.660766961651916</v>
      </c>
      <c r="G17" s="23">
        <f t="shared" si="4"/>
        <v>92.625368731563412</v>
      </c>
      <c r="H17" s="23">
        <f t="shared" si="5"/>
        <v>5.6047197640117989</v>
      </c>
      <c r="I17" s="341">
        <f t="shared" si="6"/>
        <v>8.8495575221239022</v>
      </c>
      <c r="J17" s="342">
        <f t="shared" si="6"/>
        <v>10.619469026548671</v>
      </c>
      <c r="K17" s="342">
        <f t="shared" si="6"/>
        <v>7.9646017699114964</v>
      </c>
      <c r="L17" s="342">
        <f t="shared" si="7"/>
        <v>18.584070796460168</v>
      </c>
      <c r="M17" s="342">
        <f t="shared" si="8"/>
        <v>27.43362831858407</v>
      </c>
      <c r="N17" s="344">
        <v>95</v>
      </c>
      <c r="O17" s="151">
        <v>251</v>
      </c>
      <c r="P17" s="151">
        <v>339</v>
      </c>
      <c r="Q17" s="151">
        <v>221</v>
      </c>
      <c r="R17" s="151">
        <v>339</v>
      </c>
      <c r="S17" s="151">
        <v>251</v>
      </c>
      <c r="T17" s="151">
        <v>339</v>
      </c>
      <c r="U17" s="151">
        <v>287</v>
      </c>
      <c r="V17" s="151">
        <v>339</v>
      </c>
      <c r="W17" s="151">
        <v>314</v>
      </c>
      <c r="X17" s="151">
        <v>339</v>
      </c>
      <c r="Y17" s="151">
        <v>19</v>
      </c>
      <c r="Z17" s="151">
        <v>339</v>
      </c>
      <c r="AA17" s="21"/>
      <c r="AB17" s="144"/>
      <c r="AC17" s="283"/>
      <c r="AD17" s="283"/>
      <c r="AE17" s="284"/>
      <c r="AF17" s="34"/>
      <c r="AG17" s="34"/>
      <c r="AH17" s="284"/>
    </row>
    <row r="18" spans="1:34">
      <c r="A18" s="22" t="s">
        <v>46</v>
      </c>
      <c r="B18" s="22" t="s">
        <v>47</v>
      </c>
      <c r="C18" s="23">
        <f t="shared" si="0"/>
        <v>55.769230769230774</v>
      </c>
      <c r="D18" s="23">
        <f t="shared" si="1"/>
        <v>46.274038461538467</v>
      </c>
      <c r="E18" s="23">
        <f t="shared" si="2"/>
        <v>57.091346153846153</v>
      </c>
      <c r="F18" s="23">
        <f t="shared" si="3"/>
        <v>71.03365384615384</v>
      </c>
      <c r="G18" s="23">
        <f t="shared" si="4"/>
        <v>92.548076923076934</v>
      </c>
      <c r="H18" s="23">
        <f t="shared" si="5"/>
        <v>7.0913461538461533</v>
      </c>
      <c r="I18" s="341">
        <f t="shared" si="6"/>
        <v>10.817307692307686</v>
      </c>
      <c r="J18" s="342">
        <f t="shared" si="6"/>
        <v>13.942307692307686</v>
      </c>
      <c r="K18" s="342">
        <f t="shared" si="6"/>
        <v>21.514423076923094</v>
      </c>
      <c r="L18" s="342">
        <f t="shared" si="7"/>
        <v>35.456730769230781</v>
      </c>
      <c r="M18" s="342">
        <f t="shared" si="8"/>
        <v>46.274038461538467</v>
      </c>
      <c r="N18" s="344">
        <v>95</v>
      </c>
      <c r="O18" s="151">
        <v>464</v>
      </c>
      <c r="P18" s="151">
        <v>832</v>
      </c>
      <c r="Q18" s="151">
        <v>385</v>
      </c>
      <c r="R18" s="151">
        <v>832</v>
      </c>
      <c r="S18" s="151">
        <v>475</v>
      </c>
      <c r="T18" s="151">
        <v>832</v>
      </c>
      <c r="U18" s="151">
        <v>591</v>
      </c>
      <c r="V18" s="151">
        <v>832</v>
      </c>
      <c r="W18" s="151">
        <v>770</v>
      </c>
      <c r="X18" s="151">
        <v>832</v>
      </c>
      <c r="Y18" s="151">
        <v>59</v>
      </c>
      <c r="Z18" s="151">
        <v>832</v>
      </c>
      <c r="AA18" s="21"/>
      <c r="AB18" s="144"/>
      <c r="AC18" s="283"/>
      <c r="AD18" s="283"/>
      <c r="AE18" s="284"/>
      <c r="AF18" s="34"/>
      <c r="AG18" s="34"/>
      <c r="AH18" s="284"/>
    </row>
    <row r="19" spans="1:34">
      <c r="A19" s="22" t="s">
        <v>148</v>
      </c>
      <c r="B19" s="22" t="s">
        <v>59</v>
      </c>
      <c r="C19" s="23">
        <f t="shared" si="0"/>
        <v>62.172284644194754</v>
      </c>
      <c r="D19" s="23">
        <f t="shared" si="1"/>
        <v>46.067415730337082</v>
      </c>
      <c r="E19" s="23">
        <f t="shared" si="2"/>
        <v>59.550561797752813</v>
      </c>
      <c r="F19" s="23">
        <f t="shared" si="3"/>
        <v>71.161048689138568</v>
      </c>
      <c r="G19" s="23">
        <f t="shared" si="4"/>
        <v>92.509363295880149</v>
      </c>
      <c r="H19" s="23">
        <f t="shared" si="5"/>
        <v>6.179775280898876</v>
      </c>
      <c r="I19" s="341">
        <f t="shared" ref="I19:K32" si="10">E19-D19</f>
        <v>13.483146067415731</v>
      </c>
      <c r="J19" s="342">
        <f t="shared" si="10"/>
        <v>11.610486891385754</v>
      </c>
      <c r="K19" s="342">
        <f t="shared" si="10"/>
        <v>21.348314606741582</v>
      </c>
      <c r="L19" s="342">
        <f t="shared" si="7"/>
        <v>32.958801498127336</v>
      </c>
      <c r="M19" s="342">
        <f t="shared" si="8"/>
        <v>46.441947565543067</v>
      </c>
      <c r="N19" s="344">
        <v>95</v>
      </c>
      <c r="O19" s="151">
        <v>332</v>
      </c>
      <c r="P19" s="151">
        <v>534</v>
      </c>
      <c r="Q19" s="151">
        <v>246</v>
      </c>
      <c r="R19" s="151">
        <v>534</v>
      </c>
      <c r="S19" s="151">
        <v>318</v>
      </c>
      <c r="T19" s="151">
        <v>534</v>
      </c>
      <c r="U19" s="151">
        <v>380</v>
      </c>
      <c r="V19" s="151">
        <v>534</v>
      </c>
      <c r="W19" s="151">
        <v>494</v>
      </c>
      <c r="X19" s="151">
        <v>534</v>
      </c>
      <c r="Y19" s="151">
        <v>33</v>
      </c>
      <c r="Z19" s="151">
        <v>534</v>
      </c>
      <c r="AA19" s="21"/>
      <c r="AB19" s="144"/>
      <c r="AC19" s="283"/>
      <c r="AD19" s="283"/>
      <c r="AE19" s="284"/>
      <c r="AF19" s="34"/>
      <c r="AG19" s="34"/>
      <c r="AH19" s="284"/>
    </row>
    <row r="20" spans="1:34">
      <c r="A20" s="22" t="s">
        <v>149</v>
      </c>
      <c r="B20" s="22" t="s">
        <v>66</v>
      </c>
      <c r="C20" s="23">
        <f t="shared" si="0"/>
        <v>75.688073394495419</v>
      </c>
      <c r="D20" s="23">
        <f t="shared" si="1"/>
        <v>62.538226299694188</v>
      </c>
      <c r="E20" s="23">
        <f t="shared" si="2"/>
        <v>77.522935779816521</v>
      </c>
      <c r="F20" s="23">
        <f t="shared" si="3"/>
        <v>82.568807339449549</v>
      </c>
      <c r="G20" s="23">
        <f t="shared" si="4"/>
        <v>92.50764525993884</v>
      </c>
      <c r="H20" s="23">
        <f t="shared" si="5"/>
        <v>7.0336391437308867</v>
      </c>
      <c r="I20" s="341">
        <f t="shared" si="10"/>
        <v>14.984709480122334</v>
      </c>
      <c r="J20" s="342">
        <f t="shared" si="10"/>
        <v>5.0458715596330279</v>
      </c>
      <c r="K20" s="342">
        <f t="shared" si="10"/>
        <v>9.9388379204892914</v>
      </c>
      <c r="L20" s="342">
        <f t="shared" si="7"/>
        <v>14.984709480122319</v>
      </c>
      <c r="M20" s="342">
        <f t="shared" si="8"/>
        <v>29.969418960244653</v>
      </c>
      <c r="N20" s="344">
        <v>95</v>
      </c>
      <c r="O20" s="151">
        <v>495</v>
      </c>
      <c r="P20" s="151">
        <v>654</v>
      </c>
      <c r="Q20" s="151">
        <v>409</v>
      </c>
      <c r="R20" s="151">
        <v>654</v>
      </c>
      <c r="S20" s="151">
        <v>507</v>
      </c>
      <c r="T20" s="151">
        <v>654</v>
      </c>
      <c r="U20" s="151">
        <v>540</v>
      </c>
      <c r="V20" s="151">
        <v>654</v>
      </c>
      <c r="W20" s="151">
        <v>605</v>
      </c>
      <c r="X20" s="151">
        <v>654</v>
      </c>
      <c r="Y20" s="151">
        <v>46</v>
      </c>
      <c r="Z20" s="151">
        <v>654</v>
      </c>
      <c r="AA20" s="21"/>
      <c r="AB20" s="144"/>
      <c r="AC20" s="283"/>
      <c r="AD20" s="283"/>
      <c r="AE20" s="284"/>
      <c r="AF20" s="34"/>
      <c r="AG20" s="34"/>
      <c r="AH20" s="284"/>
    </row>
    <row r="21" spans="1:34">
      <c r="A21" s="22" t="s">
        <v>73</v>
      </c>
      <c r="B21" s="22" t="s">
        <v>74</v>
      </c>
      <c r="C21" s="23">
        <f t="shared" si="0"/>
        <v>79.411764705882348</v>
      </c>
      <c r="D21" s="23">
        <f t="shared" si="1"/>
        <v>79.411764705882348</v>
      </c>
      <c r="E21" s="23">
        <f t="shared" si="2"/>
        <v>85.294117647058826</v>
      </c>
      <c r="F21" s="23">
        <f t="shared" si="3"/>
        <v>91.17647058823529</v>
      </c>
      <c r="G21" s="23">
        <f t="shared" si="4"/>
        <v>91.17647058823529</v>
      </c>
      <c r="H21" s="23">
        <f t="shared" si="5"/>
        <v>5.8823529411764701</v>
      </c>
      <c r="I21" s="341">
        <f t="shared" si="10"/>
        <v>5.8823529411764781</v>
      </c>
      <c r="J21" s="342">
        <f t="shared" si="10"/>
        <v>5.8823529411764639</v>
      </c>
      <c r="K21" s="342">
        <f t="shared" si="10"/>
        <v>0</v>
      </c>
      <c r="L21" s="342">
        <f t="shared" si="7"/>
        <v>5.8823529411764639</v>
      </c>
      <c r="M21" s="342">
        <f t="shared" si="8"/>
        <v>11.764705882352942</v>
      </c>
      <c r="N21" s="344">
        <v>95</v>
      </c>
      <c r="O21" s="151">
        <v>27</v>
      </c>
      <c r="P21" s="151">
        <v>34</v>
      </c>
      <c r="Q21" s="151">
        <v>27</v>
      </c>
      <c r="R21" s="151">
        <v>34</v>
      </c>
      <c r="S21" s="151">
        <v>29</v>
      </c>
      <c r="T21" s="151">
        <v>34</v>
      </c>
      <c r="U21" s="151">
        <v>31</v>
      </c>
      <c r="V21" s="151">
        <v>34</v>
      </c>
      <c r="W21" s="151">
        <v>31</v>
      </c>
      <c r="X21" s="151">
        <v>34</v>
      </c>
      <c r="Y21" s="151">
        <v>2</v>
      </c>
      <c r="Z21" s="151">
        <v>34</v>
      </c>
      <c r="AA21" s="21"/>
      <c r="AB21" s="144"/>
      <c r="AC21" s="283"/>
      <c r="AD21" s="283"/>
      <c r="AE21" s="284"/>
      <c r="AF21" s="34"/>
      <c r="AG21" s="34"/>
      <c r="AH21" s="284"/>
    </row>
    <row r="22" spans="1:34">
      <c r="A22" s="22" t="s">
        <v>150</v>
      </c>
      <c r="B22" s="22" t="s">
        <v>71</v>
      </c>
      <c r="C22" s="23">
        <f t="shared" si="0"/>
        <v>70.341207349081373</v>
      </c>
      <c r="D22" s="23">
        <f t="shared" si="1"/>
        <v>55.118110236220474</v>
      </c>
      <c r="E22" s="23">
        <f t="shared" si="2"/>
        <v>67.979002624671921</v>
      </c>
      <c r="F22" s="23">
        <f t="shared" si="3"/>
        <v>77.952755905511808</v>
      </c>
      <c r="G22" s="23">
        <f t="shared" si="4"/>
        <v>91.076115485564301</v>
      </c>
      <c r="H22" s="23">
        <f t="shared" si="5"/>
        <v>8.1364829396325451</v>
      </c>
      <c r="I22" s="341">
        <f t="shared" si="10"/>
        <v>12.860892388451447</v>
      </c>
      <c r="J22" s="342">
        <f t="shared" si="10"/>
        <v>9.9737532808398868</v>
      </c>
      <c r="K22" s="342">
        <f t="shared" si="10"/>
        <v>13.123359580052494</v>
      </c>
      <c r="L22" s="342">
        <f t="shared" si="7"/>
        <v>23.097112860892381</v>
      </c>
      <c r="M22" s="342">
        <f t="shared" si="8"/>
        <v>35.958005249343827</v>
      </c>
      <c r="N22" s="344">
        <v>95</v>
      </c>
      <c r="O22" s="151">
        <v>268</v>
      </c>
      <c r="P22" s="151">
        <v>381</v>
      </c>
      <c r="Q22" s="151">
        <v>210</v>
      </c>
      <c r="R22" s="151">
        <v>381</v>
      </c>
      <c r="S22" s="151">
        <v>259</v>
      </c>
      <c r="T22" s="151">
        <v>381</v>
      </c>
      <c r="U22" s="151">
        <v>297</v>
      </c>
      <c r="V22" s="151">
        <v>381</v>
      </c>
      <c r="W22" s="151">
        <v>347</v>
      </c>
      <c r="X22" s="151">
        <v>381</v>
      </c>
      <c r="Y22" s="151">
        <v>31</v>
      </c>
      <c r="Z22" s="151">
        <v>381</v>
      </c>
      <c r="AA22" s="21"/>
      <c r="AB22" s="144"/>
      <c r="AC22" s="283"/>
      <c r="AD22" s="283"/>
      <c r="AE22" s="284"/>
      <c r="AF22" s="34"/>
      <c r="AG22" s="34"/>
      <c r="AH22" s="284"/>
    </row>
    <row r="23" spans="1:34">
      <c r="A23" s="22" t="s">
        <v>68</v>
      </c>
      <c r="B23" s="22" t="s">
        <v>69</v>
      </c>
      <c r="C23" s="23">
        <f t="shared" si="0"/>
        <v>74.090909090909093</v>
      </c>
      <c r="D23" s="23">
        <f t="shared" si="1"/>
        <v>64.090909090909093</v>
      </c>
      <c r="E23" s="23">
        <f t="shared" si="2"/>
        <v>75.454545454545453</v>
      </c>
      <c r="F23" s="23">
        <f t="shared" si="3"/>
        <v>83.181818181818173</v>
      </c>
      <c r="G23" s="23">
        <f t="shared" si="4"/>
        <v>90.909090909090907</v>
      </c>
      <c r="H23" s="23">
        <f t="shared" si="5"/>
        <v>6.8181818181818175</v>
      </c>
      <c r="I23" s="341">
        <f t="shared" si="10"/>
        <v>11.36363636363636</v>
      </c>
      <c r="J23" s="342">
        <f t="shared" si="10"/>
        <v>7.7272727272727195</v>
      </c>
      <c r="K23" s="342">
        <f t="shared" si="10"/>
        <v>7.7272727272727337</v>
      </c>
      <c r="L23" s="342">
        <f t="shared" si="7"/>
        <v>15.454545454545453</v>
      </c>
      <c r="M23" s="342">
        <f t="shared" si="8"/>
        <v>26.818181818181813</v>
      </c>
      <c r="N23" s="344">
        <v>95</v>
      </c>
      <c r="O23" s="151">
        <v>163</v>
      </c>
      <c r="P23" s="151">
        <v>220</v>
      </c>
      <c r="Q23" s="151">
        <v>141</v>
      </c>
      <c r="R23" s="151">
        <v>220</v>
      </c>
      <c r="S23" s="151">
        <v>166</v>
      </c>
      <c r="T23" s="151">
        <v>220</v>
      </c>
      <c r="U23" s="151">
        <v>183</v>
      </c>
      <c r="V23" s="151">
        <v>220</v>
      </c>
      <c r="W23" s="151">
        <v>200</v>
      </c>
      <c r="X23" s="151">
        <v>220</v>
      </c>
      <c r="Y23" s="151">
        <v>15</v>
      </c>
      <c r="Z23" s="151">
        <v>220</v>
      </c>
      <c r="AA23" s="21"/>
      <c r="AB23" s="144"/>
      <c r="AC23" s="283"/>
      <c r="AD23" s="34"/>
      <c r="AE23" s="284"/>
      <c r="AF23" s="34"/>
      <c r="AG23" s="34"/>
      <c r="AH23" s="284"/>
    </row>
    <row r="24" spans="1:34">
      <c r="A24" s="22" t="s">
        <v>102</v>
      </c>
      <c r="B24" s="22" t="s">
        <v>103</v>
      </c>
      <c r="C24" s="23">
        <f t="shared" si="0"/>
        <v>75.757575757575751</v>
      </c>
      <c r="D24" s="23">
        <f t="shared" si="1"/>
        <v>75.757575757575751</v>
      </c>
      <c r="E24" s="23">
        <f t="shared" si="2"/>
        <v>78.787878787878782</v>
      </c>
      <c r="F24" s="23">
        <f t="shared" si="3"/>
        <v>84.848484848484844</v>
      </c>
      <c r="G24" s="23">
        <f t="shared" si="4"/>
        <v>90.909090909090907</v>
      </c>
      <c r="H24" s="23">
        <f t="shared" si="5"/>
        <v>9.0909090909090917</v>
      </c>
      <c r="I24" s="341">
        <f t="shared" si="10"/>
        <v>3.0303030303030312</v>
      </c>
      <c r="J24" s="342">
        <f t="shared" si="10"/>
        <v>6.0606060606060623</v>
      </c>
      <c r="K24" s="342">
        <f t="shared" si="10"/>
        <v>6.0606060606060623</v>
      </c>
      <c r="L24" s="342">
        <f t="shared" si="7"/>
        <v>12.121212121212125</v>
      </c>
      <c r="M24" s="342">
        <f t="shared" si="8"/>
        <v>15.151515151515156</v>
      </c>
      <c r="N24" s="344">
        <v>95</v>
      </c>
      <c r="O24" s="151">
        <v>25</v>
      </c>
      <c r="P24" s="151">
        <v>33</v>
      </c>
      <c r="Q24" s="151">
        <v>25</v>
      </c>
      <c r="R24" s="151">
        <v>33</v>
      </c>
      <c r="S24" s="151">
        <v>26</v>
      </c>
      <c r="T24" s="151">
        <v>33</v>
      </c>
      <c r="U24" s="151">
        <v>28</v>
      </c>
      <c r="V24" s="151">
        <v>33</v>
      </c>
      <c r="W24" s="151">
        <v>30</v>
      </c>
      <c r="X24" s="151">
        <v>33</v>
      </c>
      <c r="Y24" s="151">
        <v>3</v>
      </c>
      <c r="Z24" s="151">
        <v>33</v>
      </c>
      <c r="AA24" s="21"/>
      <c r="AB24" s="144"/>
      <c r="AC24" s="283"/>
      <c r="AD24" s="34"/>
      <c r="AE24" s="284"/>
      <c r="AF24" s="34"/>
      <c r="AG24" s="34"/>
      <c r="AH24" s="284"/>
    </row>
    <row r="25" spans="1:34">
      <c r="A25" s="22" t="s">
        <v>23</v>
      </c>
      <c r="B25" s="22" t="s">
        <v>117</v>
      </c>
      <c r="C25" s="23">
        <f t="shared" si="0"/>
        <v>86.36363636363636</v>
      </c>
      <c r="D25" s="23">
        <f t="shared" si="1"/>
        <v>72.727272727272734</v>
      </c>
      <c r="E25" s="23">
        <f t="shared" si="2"/>
        <v>79.545454545454547</v>
      </c>
      <c r="F25" s="23">
        <f t="shared" si="3"/>
        <v>88.63636363636364</v>
      </c>
      <c r="G25" s="23">
        <f t="shared" si="4"/>
        <v>90.909090909090907</v>
      </c>
      <c r="H25" s="23">
        <f t="shared" si="5"/>
        <v>9.0909090909090917</v>
      </c>
      <c r="I25" s="341">
        <f t="shared" si="10"/>
        <v>6.818181818181813</v>
      </c>
      <c r="J25" s="342">
        <f t="shared" si="10"/>
        <v>9.0909090909090935</v>
      </c>
      <c r="K25" s="342">
        <f t="shared" si="10"/>
        <v>2.2727272727272663</v>
      </c>
      <c r="L25" s="342">
        <f t="shared" si="7"/>
        <v>11.36363636363636</v>
      </c>
      <c r="M25" s="342">
        <f t="shared" si="8"/>
        <v>18.181818181818173</v>
      </c>
      <c r="N25" s="344">
        <v>95</v>
      </c>
      <c r="O25" s="151">
        <v>38</v>
      </c>
      <c r="P25" s="151">
        <v>44</v>
      </c>
      <c r="Q25" s="151">
        <v>32</v>
      </c>
      <c r="R25" s="151">
        <v>44</v>
      </c>
      <c r="S25" s="151">
        <v>35</v>
      </c>
      <c r="T25" s="151">
        <v>44</v>
      </c>
      <c r="U25" s="151">
        <v>39</v>
      </c>
      <c r="V25" s="151">
        <v>44</v>
      </c>
      <c r="W25" s="151">
        <v>40</v>
      </c>
      <c r="X25" s="151">
        <v>44</v>
      </c>
      <c r="Y25" s="151">
        <v>4</v>
      </c>
      <c r="Z25" s="151">
        <v>44</v>
      </c>
      <c r="AA25" s="21"/>
      <c r="AB25" s="144"/>
      <c r="AC25" s="283"/>
      <c r="AD25" s="283"/>
      <c r="AE25" s="284"/>
      <c r="AF25" s="34"/>
      <c r="AG25" s="34"/>
      <c r="AH25" s="284"/>
    </row>
    <row r="26" spans="1:34">
      <c r="A26" s="22" t="s">
        <v>79</v>
      </c>
      <c r="B26" s="22" t="s">
        <v>80</v>
      </c>
      <c r="C26" s="23">
        <f t="shared" si="0"/>
        <v>70.270270270270274</v>
      </c>
      <c r="D26" s="23">
        <f t="shared" si="1"/>
        <v>67.567567567567565</v>
      </c>
      <c r="E26" s="23">
        <f t="shared" si="2"/>
        <v>70.270270270270274</v>
      </c>
      <c r="F26" s="23">
        <f t="shared" si="3"/>
        <v>78.378378378378372</v>
      </c>
      <c r="G26" s="23">
        <f t="shared" si="4"/>
        <v>89.189189189189193</v>
      </c>
      <c r="H26" s="23">
        <f t="shared" si="5"/>
        <v>8.1081081081081088</v>
      </c>
      <c r="I26" s="341">
        <f t="shared" si="10"/>
        <v>2.7027027027027088</v>
      </c>
      <c r="J26" s="342">
        <f t="shared" si="10"/>
        <v>8.1081081081080981</v>
      </c>
      <c r="K26" s="342">
        <f t="shared" si="10"/>
        <v>10.810810810810821</v>
      </c>
      <c r="L26" s="342">
        <f t="shared" si="7"/>
        <v>18.918918918918919</v>
      </c>
      <c r="M26" s="342">
        <f t="shared" si="8"/>
        <v>21.621621621621628</v>
      </c>
      <c r="N26" s="344">
        <v>95</v>
      </c>
      <c r="O26" s="151">
        <v>26</v>
      </c>
      <c r="P26" s="151">
        <v>37</v>
      </c>
      <c r="Q26" s="151">
        <v>25</v>
      </c>
      <c r="R26" s="151">
        <v>37</v>
      </c>
      <c r="S26" s="151">
        <v>26</v>
      </c>
      <c r="T26" s="151">
        <v>37</v>
      </c>
      <c r="U26" s="151">
        <v>29</v>
      </c>
      <c r="V26" s="151">
        <v>37</v>
      </c>
      <c r="W26" s="151">
        <v>33</v>
      </c>
      <c r="X26" s="151">
        <v>37</v>
      </c>
      <c r="Y26" s="151">
        <v>3</v>
      </c>
      <c r="Z26" s="151">
        <v>37</v>
      </c>
      <c r="AA26" s="21"/>
      <c r="AB26" s="144"/>
      <c r="AC26" s="283"/>
      <c r="AD26" s="283"/>
      <c r="AE26" s="284"/>
      <c r="AF26" s="34"/>
      <c r="AG26" s="34"/>
      <c r="AH26" s="284"/>
    </row>
    <row r="27" spans="1:34">
      <c r="A27" s="22" t="s">
        <v>51</v>
      </c>
      <c r="B27" s="22" t="s">
        <v>52</v>
      </c>
      <c r="C27" s="23">
        <f t="shared" si="0"/>
        <v>62.946428571428569</v>
      </c>
      <c r="D27" s="23">
        <f t="shared" si="1"/>
        <v>42.857142857142854</v>
      </c>
      <c r="E27" s="23">
        <f t="shared" si="2"/>
        <v>56.696428571428569</v>
      </c>
      <c r="F27" s="23">
        <f t="shared" si="3"/>
        <v>71.428571428571431</v>
      </c>
      <c r="G27" s="23">
        <f t="shared" si="4"/>
        <v>87.946428571428569</v>
      </c>
      <c r="H27" s="23">
        <f t="shared" si="5"/>
        <v>10.714285714285714</v>
      </c>
      <c r="I27" s="341">
        <f t="shared" si="10"/>
        <v>13.839285714285715</v>
      </c>
      <c r="J27" s="342">
        <f t="shared" si="10"/>
        <v>14.732142857142861</v>
      </c>
      <c r="K27" s="342">
        <f t="shared" si="10"/>
        <v>16.517857142857139</v>
      </c>
      <c r="L27" s="342">
        <f t="shared" si="7"/>
        <v>31.25</v>
      </c>
      <c r="M27" s="342">
        <f t="shared" si="8"/>
        <v>45.089285714285715</v>
      </c>
      <c r="N27" s="344">
        <v>95</v>
      </c>
      <c r="O27" s="151">
        <v>141</v>
      </c>
      <c r="P27" s="151">
        <v>224</v>
      </c>
      <c r="Q27" s="151">
        <v>96</v>
      </c>
      <c r="R27" s="151">
        <v>224</v>
      </c>
      <c r="S27" s="151">
        <v>127</v>
      </c>
      <c r="T27" s="151">
        <v>224</v>
      </c>
      <c r="U27" s="151">
        <v>160</v>
      </c>
      <c r="V27" s="151">
        <v>224</v>
      </c>
      <c r="W27" s="151">
        <v>197</v>
      </c>
      <c r="X27" s="151">
        <v>224</v>
      </c>
      <c r="Y27" s="151">
        <v>24</v>
      </c>
      <c r="Z27" s="151">
        <v>224</v>
      </c>
      <c r="AA27" s="21"/>
      <c r="AB27" s="144"/>
      <c r="AC27" s="283"/>
      <c r="AD27" s="283"/>
      <c r="AE27" s="284"/>
      <c r="AF27" s="34"/>
      <c r="AG27" s="34"/>
      <c r="AH27" s="284"/>
    </row>
    <row r="28" spans="1:34">
      <c r="A28" s="22" t="s">
        <v>88</v>
      </c>
      <c r="B28" s="22" t="s">
        <v>89</v>
      </c>
      <c r="C28" s="23">
        <f t="shared" si="0"/>
        <v>57.666666666666664</v>
      </c>
      <c r="D28" s="23">
        <f t="shared" si="1"/>
        <v>45.666666666666664</v>
      </c>
      <c r="E28" s="23">
        <f t="shared" si="2"/>
        <v>58.333333333333336</v>
      </c>
      <c r="F28" s="23">
        <f t="shared" si="3"/>
        <v>66.666666666666657</v>
      </c>
      <c r="G28" s="23">
        <f t="shared" si="4"/>
        <v>87.666666666666671</v>
      </c>
      <c r="H28" s="23">
        <f t="shared" si="5"/>
        <v>11.666666666666666</v>
      </c>
      <c r="I28" s="341">
        <f t="shared" si="10"/>
        <v>12.666666666666671</v>
      </c>
      <c r="J28" s="342">
        <f t="shared" si="10"/>
        <v>8.3333333333333215</v>
      </c>
      <c r="K28" s="342">
        <f t="shared" si="10"/>
        <v>21.000000000000014</v>
      </c>
      <c r="L28" s="342">
        <f t="shared" si="7"/>
        <v>29.333333333333336</v>
      </c>
      <c r="M28" s="342">
        <f t="shared" si="8"/>
        <v>42.000000000000007</v>
      </c>
      <c r="N28" s="344">
        <v>95</v>
      </c>
      <c r="O28" s="151">
        <v>173</v>
      </c>
      <c r="P28" s="151">
        <v>300</v>
      </c>
      <c r="Q28" s="151">
        <v>137</v>
      </c>
      <c r="R28" s="151">
        <v>300</v>
      </c>
      <c r="S28" s="151">
        <v>175</v>
      </c>
      <c r="T28" s="151">
        <v>300</v>
      </c>
      <c r="U28" s="151">
        <v>200</v>
      </c>
      <c r="V28" s="151">
        <v>300</v>
      </c>
      <c r="W28" s="151">
        <v>263</v>
      </c>
      <c r="X28" s="151">
        <v>300</v>
      </c>
      <c r="Y28" s="151">
        <v>35</v>
      </c>
      <c r="Z28" s="151">
        <v>300</v>
      </c>
      <c r="AA28" s="21"/>
      <c r="AB28" s="144"/>
      <c r="AC28" s="283"/>
      <c r="AD28" s="34"/>
      <c r="AE28" s="284"/>
      <c r="AF28" s="34"/>
      <c r="AG28" s="34"/>
      <c r="AH28" s="284"/>
    </row>
    <row r="29" spans="1:34">
      <c r="A29" s="22" t="s">
        <v>105</v>
      </c>
      <c r="B29" s="22" t="s">
        <v>106</v>
      </c>
      <c r="C29" s="23">
        <f t="shared" si="0"/>
        <v>75.757575757575751</v>
      </c>
      <c r="D29" s="23">
        <f t="shared" si="1"/>
        <v>72.727272727272734</v>
      </c>
      <c r="E29" s="23">
        <f t="shared" si="2"/>
        <v>78.787878787878782</v>
      </c>
      <c r="F29" s="23">
        <f t="shared" si="3"/>
        <v>78.787878787878782</v>
      </c>
      <c r="G29" s="23">
        <f t="shared" si="4"/>
        <v>84.848484848484844</v>
      </c>
      <c r="H29" s="23">
        <f t="shared" si="5"/>
        <v>15.151515151515152</v>
      </c>
      <c r="I29" s="341">
        <f t="shared" si="10"/>
        <v>6.0606060606060481</v>
      </c>
      <c r="J29" s="342">
        <f t="shared" si="10"/>
        <v>0</v>
      </c>
      <c r="K29" s="342">
        <f t="shared" si="10"/>
        <v>6.0606060606060623</v>
      </c>
      <c r="L29" s="342">
        <f t="shared" si="7"/>
        <v>6.0606060606060623</v>
      </c>
      <c r="M29" s="342">
        <f t="shared" si="8"/>
        <v>12.12121212121211</v>
      </c>
      <c r="N29" s="344">
        <v>95</v>
      </c>
      <c r="O29" s="151">
        <v>25</v>
      </c>
      <c r="P29" s="151">
        <v>33</v>
      </c>
      <c r="Q29" s="151">
        <v>24</v>
      </c>
      <c r="R29" s="151">
        <v>33</v>
      </c>
      <c r="S29" s="151">
        <v>26</v>
      </c>
      <c r="T29" s="151">
        <v>33</v>
      </c>
      <c r="U29" s="151">
        <v>26</v>
      </c>
      <c r="V29" s="151">
        <v>33</v>
      </c>
      <c r="W29" s="151">
        <v>28</v>
      </c>
      <c r="X29" s="151">
        <v>33</v>
      </c>
      <c r="Y29" s="151">
        <v>5</v>
      </c>
      <c r="Z29" s="151">
        <v>33</v>
      </c>
      <c r="AA29" s="21"/>
      <c r="AB29" s="144"/>
      <c r="AC29" s="283"/>
      <c r="AD29" s="283"/>
      <c r="AE29" s="284"/>
      <c r="AF29" s="34"/>
      <c r="AG29" s="34"/>
      <c r="AH29" s="284"/>
    </row>
    <row r="30" spans="1:34">
      <c r="A30" s="22" t="s">
        <v>108</v>
      </c>
      <c r="B30" s="22" t="s">
        <v>109</v>
      </c>
      <c r="C30" s="23">
        <f t="shared" ref="C30" si="11">IF(ISERR(O30/P30*100),"",O30/P30*100)</f>
        <v>44.53125</v>
      </c>
      <c r="D30" s="23">
        <f t="shared" ref="D30" si="12">IF(ISERR(Q30/R30*100),"",Q30/R30*100)</f>
        <v>30.859375</v>
      </c>
      <c r="E30" s="23">
        <f t="shared" ref="E30" si="13">IF(ISERR(S30/T30*100),"",S30/T30*100)</f>
        <v>44.140625</v>
      </c>
      <c r="F30" s="23">
        <f t="shared" ref="F30" si="14">IF(ISERR(U30/V30*100),"",U30/V30*100)</f>
        <v>56.25</v>
      </c>
      <c r="G30" s="23">
        <f t="shared" ref="G30" si="15">IF(ISERR(W30/X30*100),"",W30/X30*100)</f>
        <v>83.59375</v>
      </c>
      <c r="H30" s="23">
        <f t="shared" ref="H30" si="16">IF(ISERR(Y30/Z30*100),"",Y30/Z30*100)</f>
        <v>16.015625</v>
      </c>
      <c r="I30" s="341">
        <f t="shared" ref="I30" si="17">E30-D30</f>
        <v>13.28125</v>
      </c>
      <c r="J30" s="342">
        <f t="shared" ref="J30" si="18">F30-E30</f>
        <v>12.109375</v>
      </c>
      <c r="K30" s="342">
        <f t="shared" ref="K30" si="19">G30-F30</f>
        <v>27.34375</v>
      </c>
      <c r="L30" s="342">
        <f t="shared" ref="L30" si="20">G30-E30</f>
        <v>39.453125</v>
      </c>
      <c r="M30" s="342">
        <f t="shared" ref="M30" si="21">G30-D30</f>
        <v>52.734375</v>
      </c>
      <c r="N30" s="344">
        <v>95</v>
      </c>
      <c r="O30" s="151">
        <v>228</v>
      </c>
      <c r="P30" s="151">
        <v>512</v>
      </c>
      <c r="Q30" s="151">
        <v>158</v>
      </c>
      <c r="R30" s="151">
        <v>512</v>
      </c>
      <c r="S30" s="151">
        <v>226</v>
      </c>
      <c r="T30" s="151">
        <v>512</v>
      </c>
      <c r="U30" s="151">
        <v>288</v>
      </c>
      <c r="V30" s="151">
        <v>512</v>
      </c>
      <c r="W30" s="151">
        <v>428</v>
      </c>
      <c r="X30" s="151">
        <v>512</v>
      </c>
      <c r="Y30" s="151">
        <v>82</v>
      </c>
      <c r="Z30" s="151">
        <v>512</v>
      </c>
      <c r="AA30" s="21"/>
      <c r="AB30" s="144"/>
      <c r="AC30" s="283"/>
      <c r="AD30" s="283"/>
      <c r="AE30" s="284"/>
      <c r="AF30" s="34"/>
      <c r="AG30" s="34"/>
      <c r="AH30" s="284"/>
    </row>
    <row r="31" spans="1:34">
      <c r="A31" s="22" t="s">
        <v>44</v>
      </c>
      <c r="B31" s="22" t="s">
        <v>43</v>
      </c>
      <c r="C31" s="23">
        <f t="shared" si="0"/>
        <v>50</v>
      </c>
      <c r="D31" s="23">
        <f t="shared" si="1"/>
        <v>23.076923076923077</v>
      </c>
      <c r="E31" s="23">
        <f t="shared" si="2"/>
        <v>46.153846153846153</v>
      </c>
      <c r="F31" s="23">
        <f t="shared" si="3"/>
        <v>53.846153846153847</v>
      </c>
      <c r="G31" s="23">
        <f t="shared" si="4"/>
        <v>76.923076923076934</v>
      </c>
      <c r="H31" s="23">
        <f t="shared" si="5"/>
        <v>19.230769230769234</v>
      </c>
      <c r="I31" s="341">
        <f t="shared" si="10"/>
        <v>23.076923076923077</v>
      </c>
      <c r="J31" s="342">
        <f t="shared" si="10"/>
        <v>7.6923076923076934</v>
      </c>
      <c r="K31" s="342">
        <f t="shared" si="10"/>
        <v>23.076923076923087</v>
      </c>
      <c r="L31" s="342">
        <f t="shared" si="7"/>
        <v>30.769230769230781</v>
      </c>
      <c r="M31" s="342">
        <f t="shared" si="8"/>
        <v>53.846153846153854</v>
      </c>
      <c r="N31" s="344">
        <v>95</v>
      </c>
      <c r="O31" s="151">
        <v>13</v>
      </c>
      <c r="P31" s="151">
        <v>26</v>
      </c>
      <c r="Q31" s="151">
        <v>6</v>
      </c>
      <c r="R31" s="151">
        <v>26</v>
      </c>
      <c r="S31" s="151">
        <v>12</v>
      </c>
      <c r="T31" s="151">
        <v>26</v>
      </c>
      <c r="U31" s="151">
        <v>14</v>
      </c>
      <c r="V31" s="151">
        <v>26</v>
      </c>
      <c r="W31" s="151">
        <v>20</v>
      </c>
      <c r="X31" s="151">
        <v>26</v>
      </c>
      <c r="Y31" s="151">
        <v>5</v>
      </c>
      <c r="Z31" s="151">
        <v>26</v>
      </c>
      <c r="AA31" s="21"/>
      <c r="AB31" s="144"/>
      <c r="AC31" s="283"/>
      <c r="AD31" s="283"/>
      <c r="AE31" s="284"/>
      <c r="AF31" s="34"/>
      <c r="AG31" s="34"/>
      <c r="AH31" s="284"/>
    </row>
    <row r="32" spans="1:34">
      <c r="A32" s="22" t="s">
        <v>114</v>
      </c>
      <c r="B32" s="22" t="s">
        <v>115</v>
      </c>
      <c r="C32" s="23">
        <f t="shared" si="0"/>
        <v>0</v>
      </c>
      <c r="D32" s="23">
        <f t="shared" si="1"/>
        <v>0</v>
      </c>
      <c r="E32" s="23">
        <f t="shared" si="2"/>
        <v>0</v>
      </c>
      <c r="F32" s="23">
        <f t="shared" si="3"/>
        <v>0</v>
      </c>
      <c r="G32" s="23">
        <f t="shared" si="4"/>
        <v>0</v>
      </c>
      <c r="H32" s="23">
        <f t="shared" si="5"/>
        <v>0</v>
      </c>
      <c r="I32" s="352">
        <f t="shared" si="10"/>
        <v>0</v>
      </c>
      <c r="J32" s="353">
        <f t="shared" si="10"/>
        <v>0</v>
      </c>
      <c r="K32" s="353">
        <f t="shared" si="10"/>
        <v>0</v>
      </c>
      <c r="L32" s="353">
        <f t="shared" si="7"/>
        <v>0</v>
      </c>
      <c r="M32" s="353">
        <f t="shared" si="8"/>
        <v>0</v>
      </c>
      <c r="N32" s="354">
        <v>95</v>
      </c>
      <c r="O32" s="151">
        <v>0</v>
      </c>
      <c r="P32" s="151">
        <v>2</v>
      </c>
      <c r="Q32" s="151">
        <v>0</v>
      </c>
      <c r="R32" s="151">
        <v>2</v>
      </c>
      <c r="S32" s="151">
        <v>0</v>
      </c>
      <c r="T32" s="151">
        <v>2</v>
      </c>
      <c r="U32" s="151">
        <v>0</v>
      </c>
      <c r="V32" s="151">
        <v>2</v>
      </c>
      <c r="W32" s="151">
        <v>0</v>
      </c>
      <c r="X32" s="151">
        <v>2</v>
      </c>
      <c r="Y32" s="151">
        <v>0</v>
      </c>
      <c r="Z32" s="151">
        <v>2</v>
      </c>
      <c r="AA32" s="21"/>
      <c r="AB32" s="144"/>
      <c r="AC32" s="283"/>
      <c r="AD32" s="283"/>
      <c r="AE32" s="284"/>
      <c r="AF32" s="34"/>
      <c r="AG32" s="34"/>
      <c r="AH32" s="284"/>
    </row>
    <row r="33" spans="1:26">
      <c r="A33" s="24"/>
      <c r="C33" s="11"/>
      <c r="D33" s="11"/>
      <c r="E33" s="11"/>
      <c r="F33" s="11"/>
      <c r="G33" s="11"/>
      <c r="H33" s="11"/>
      <c r="I33" s="11"/>
      <c r="J33" s="11"/>
      <c r="K33" s="11"/>
      <c r="L33" s="11"/>
      <c r="M33" s="11"/>
    </row>
    <row r="34" spans="1:26" ht="30" customHeight="1">
      <c r="A34" s="434" t="s">
        <v>119</v>
      </c>
      <c r="B34" s="435"/>
      <c r="C34" s="419" t="s">
        <v>28</v>
      </c>
      <c r="D34" s="420"/>
      <c r="E34" s="420"/>
      <c r="F34" s="420"/>
      <c r="G34" s="420"/>
      <c r="H34" s="421"/>
      <c r="I34" s="436"/>
      <c r="J34" s="437"/>
      <c r="K34" s="437"/>
      <c r="L34" s="437"/>
      <c r="M34" s="437"/>
      <c r="N34" s="438"/>
      <c r="O34" s="422" t="s">
        <v>34</v>
      </c>
      <c r="P34" s="422"/>
      <c r="Q34" s="422" t="s">
        <v>126</v>
      </c>
      <c r="R34" s="422"/>
      <c r="S34" s="422" t="s">
        <v>127</v>
      </c>
      <c r="T34" s="422"/>
      <c r="U34" s="422" t="s">
        <v>128</v>
      </c>
      <c r="V34" s="422"/>
      <c r="W34" s="422" t="s">
        <v>129</v>
      </c>
      <c r="X34" s="422"/>
      <c r="Y34" s="422" t="s">
        <v>130</v>
      </c>
      <c r="Z34" s="423"/>
    </row>
    <row r="35" spans="1:26" ht="35.1" customHeight="1">
      <c r="A35" s="25"/>
      <c r="B35" s="26" t="s">
        <v>121</v>
      </c>
      <c r="C35" s="17" t="s">
        <v>37</v>
      </c>
      <c r="D35" s="17" t="s">
        <v>131</v>
      </c>
      <c r="E35" s="17" t="s">
        <v>132</v>
      </c>
      <c r="F35" s="17" t="s">
        <v>133</v>
      </c>
      <c r="G35" s="17" t="s">
        <v>134</v>
      </c>
      <c r="H35" s="17" t="s">
        <v>135</v>
      </c>
      <c r="I35" s="439"/>
      <c r="J35" s="440"/>
      <c r="K35" s="440"/>
      <c r="L35" s="440"/>
      <c r="M35" s="440"/>
      <c r="N35" s="441"/>
      <c r="O35" s="20" t="s">
        <v>12</v>
      </c>
      <c r="P35" s="20" t="s">
        <v>13</v>
      </c>
      <c r="Q35" s="20" t="s">
        <v>12</v>
      </c>
      <c r="R35" s="20" t="s">
        <v>13</v>
      </c>
      <c r="S35" s="20" t="s">
        <v>12</v>
      </c>
      <c r="T35" s="20" t="s">
        <v>13</v>
      </c>
      <c r="U35" s="20" t="s">
        <v>12</v>
      </c>
      <c r="V35" s="20" t="s">
        <v>13</v>
      </c>
      <c r="W35" s="20" t="s">
        <v>12</v>
      </c>
      <c r="X35" s="20" t="s">
        <v>13</v>
      </c>
      <c r="Y35" s="20" t="s">
        <v>12</v>
      </c>
      <c r="Z35" s="38" t="s">
        <v>13</v>
      </c>
    </row>
    <row r="36" spans="1:26">
      <c r="A36" s="424"/>
      <c r="B36" s="22" t="s">
        <v>19</v>
      </c>
      <c r="C36" s="23">
        <f t="shared" ref="C36:C49" si="22">IF(ISERR(O36/P36*100),"",O36/P36*100)</f>
        <v>55.594405594405593</v>
      </c>
      <c r="D36" s="23">
        <f t="shared" ref="D36:D49" si="23">IF(ISERR(Q36/R36*100),"",Q36/R36*100)</f>
        <v>45.571095571095569</v>
      </c>
      <c r="E36" s="23">
        <f t="shared" ref="E36:E49" si="24">IF(ISERR(S36/T36*100),"",S36/T36*100)</f>
        <v>56.759906759906762</v>
      </c>
      <c r="F36" s="23">
        <f t="shared" ref="F36:F49" si="25">IF(ISERR(U36/V36*100),"",U36/V36*100)</f>
        <v>70.512820512820511</v>
      </c>
      <c r="G36" s="23">
        <f t="shared" ref="G36:G49" si="26">IF(ISERR(W36/X36*100),"",W36/X36*100)</f>
        <v>92.074592074592076</v>
      </c>
      <c r="H36" s="23">
        <f t="shared" ref="H36:H49" si="27">IF(ISERR(Y36/Z36*100),"",Y36/Z36*100)</f>
        <v>7.4592074592074589</v>
      </c>
      <c r="I36" s="427"/>
      <c r="J36" s="428"/>
      <c r="K36" s="428"/>
      <c r="L36" s="428"/>
      <c r="M36" s="428"/>
      <c r="N36" s="429"/>
      <c r="O36" s="152">
        <v>477</v>
      </c>
      <c r="P36" s="152">
        <v>858</v>
      </c>
      <c r="Q36" s="177">
        <v>391</v>
      </c>
      <c r="R36" s="177">
        <v>858</v>
      </c>
      <c r="S36" s="153">
        <v>487</v>
      </c>
      <c r="T36" s="153">
        <v>858</v>
      </c>
      <c r="U36" s="153">
        <v>605</v>
      </c>
      <c r="V36" s="153">
        <v>858</v>
      </c>
      <c r="W36" s="153">
        <v>790</v>
      </c>
      <c r="X36" s="153">
        <v>858</v>
      </c>
      <c r="Y36" s="153">
        <v>64</v>
      </c>
      <c r="Z36" s="153">
        <v>858</v>
      </c>
    </row>
    <row r="37" spans="1:26">
      <c r="A37" s="425"/>
      <c r="B37" s="22" t="s">
        <v>14</v>
      </c>
      <c r="C37" s="23">
        <f t="shared" si="22"/>
        <v>82.558139534883722</v>
      </c>
      <c r="D37" s="23">
        <f t="shared" si="23"/>
        <v>75.581395348837205</v>
      </c>
      <c r="E37" s="23">
        <f t="shared" si="24"/>
        <v>82.558139534883722</v>
      </c>
      <c r="F37" s="23">
        <f t="shared" si="25"/>
        <v>92.441860465116278</v>
      </c>
      <c r="G37" s="23">
        <f t="shared" si="26"/>
        <v>99.418604651162795</v>
      </c>
      <c r="H37" s="23">
        <f t="shared" si="27"/>
        <v>0.58139534883720934</v>
      </c>
      <c r="I37" s="430"/>
      <c r="J37" s="428"/>
      <c r="K37" s="428"/>
      <c r="L37" s="428"/>
      <c r="M37" s="428"/>
      <c r="N37" s="429"/>
      <c r="O37" s="152">
        <v>142</v>
      </c>
      <c r="P37" s="152">
        <v>172</v>
      </c>
      <c r="Q37" s="152">
        <v>130</v>
      </c>
      <c r="R37" s="152">
        <v>172</v>
      </c>
      <c r="S37" s="153">
        <v>142</v>
      </c>
      <c r="T37" s="153">
        <v>172</v>
      </c>
      <c r="U37" s="153">
        <v>159</v>
      </c>
      <c r="V37" s="153">
        <v>172</v>
      </c>
      <c r="W37" s="153">
        <v>171</v>
      </c>
      <c r="X37" s="153">
        <v>172</v>
      </c>
      <c r="Y37" s="153">
        <v>1</v>
      </c>
      <c r="Z37" s="153">
        <v>172</v>
      </c>
    </row>
    <row r="38" spans="1:26">
      <c r="A38" s="425"/>
      <c r="B38" s="22" t="s">
        <v>17</v>
      </c>
      <c r="C38" s="23">
        <f t="shared" si="22"/>
        <v>66.165413533834581</v>
      </c>
      <c r="D38" s="23">
        <f t="shared" si="23"/>
        <v>48.872180451127818</v>
      </c>
      <c r="E38" s="23">
        <f t="shared" si="24"/>
        <v>60.526315789473685</v>
      </c>
      <c r="F38" s="23">
        <f t="shared" si="25"/>
        <v>73.68421052631578</v>
      </c>
      <c r="G38" s="23">
        <f t="shared" si="26"/>
        <v>88.721804511278194</v>
      </c>
      <c r="H38" s="23">
        <f t="shared" si="27"/>
        <v>9.7744360902255636</v>
      </c>
      <c r="I38" s="430"/>
      <c r="J38" s="428"/>
      <c r="K38" s="428"/>
      <c r="L38" s="428"/>
      <c r="M38" s="428"/>
      <c r="N38" s="429"/>
      <c r="O38" s="152">
        <v>176</v>
      </c>
      <c r="P38" s="152">
        <v>266</v>
      </c>
      <c r="Q38" s="152">
        <v>130</v>
      </c>
      <c r="R38" s="152">
        <v>266</v>
      </c>
      <c r="S38" s="153">
        <v>161</v>
      </c>
      <c r="T38" s="153">
        <v>266</v>
      </c>
      <c r="U38" s="153">
        <v>196</v>
      </c>
      <c r="V38" s="153">
        <v>266</v>
      </c>
      <c r="W38" s="153">
        <v>236</v>
      </c>
      <c r="X38" s="153">
        <v>266</v>
      </c>
      <c r="Y38" s="153">
        <v>26</v>
      </c>
      <c r="Z38" s="153">
        <v>266</v>
      </c>
    </row>
    <row r="39" spans="1:26" ht="14.25">
      <c r="A39" s="425"/>
      <c r="B39" s="22" t="s">
        <v>140</v>
      </c>
      <c r="C39" s="23">
        <f t="shared" si="22"/>
        <v>79.575163398692808</v>
      </c>
      <c r="D39" s="23">
        <f t="shared" si="23"/>
        <v>69.77124183006535</v>
      </c>
      <c r="E39" s="23">
        <f t="shared" si="24"/>
        <v>83.333333333333343</v>
      </c>
      <c r="F39" s="23">
        <f t="shared" si="25"/>
        <v>90.849673202614383</v>
      </c>
      <c r="G39" s="23">
        <f t="shared" si="26"/>
        <v>96.078431372549019</v>
      </c>
      <c r="H39" s="23">
        <f t="shared" si="27"/>
        <v>3.594771241830065</v>
      </c>
      <c r="I39" s="430"/>
      <c r="J39" s="428"/>
      <c r="K39" s="428"/>
      <c r="L39" s="428"/>
      <c r="M39" s="428"/>
      <c r="N39" s="429"/>
      <c r="O39" s="152">
        <v>487</v>
      </c>
      <c r="P39" s="152">
        <v>612</v>
      </c>
      <c r="Q39" s="152">
        <v>427</v>
      </c>
      <c r="R39" s="152">
        <v>612</v>
      </c>
      <c r="S39" s="153">
        <v>510</v>
      </c>
      <c r="T39" s="153">
        <v>612</v>
      </c>
      <c r="U39" s="153">
        <v>556</v>
      </c>
      <c r="V39" s="153">
        <v>612</v>
      </c>
      <c r="W39" s="153">
        <v>588</v>
      </c>
      <c r="X39" s="153">
        <v>612</v>
      </c>
      <c r="Y39" s="153">
        <v>22</v>
      </c>
      <c r="Z39" s="153">
        <v>612</v>
      </c>
    </row>
    <row r="40" spans="1:26" ht="14.25">
      <c r="A40" s="425"/>
      <c r="B40" s="22" t="s">
        <v>141</v>
      </c>
      <c r="C40" s="23">
        <f t="shared" si="22"/>
        <v>62.172284644194754</v>
      </c>
      <c r="D40" s="23">
        <f t="shared" si="23"/>
        <v>46.067415730337082</v>
      </c>
      <c r="E40" s="23">
        <f t="shared" si="24"/>
        <v>59.550561797752813</v>
      </c>
      <c r="F40" s="23">
        <f t="shared" si="25"/>
        <v>71.161048689138568</v>
      </c>
      <c r="G40" s="23">
        <f t="shared" si="26"/>
        <v>92.509363295880149</v>
      </c>
      <c r="H40" s="23">
        <f t="shared" si="27"/>
        <v>6.179775280898876</v>
      </c>
      <c r="I40" s="430"/>
      <c r="J40" s="428"/>
      <c r="K40" s="428"/>
      <c r="L40" s="428"/>
      <c r="M40" s="428"/>
      <c r="N40" s="429"/>
      <c r="O40" s="152">
        <v>332</v>
      </c>
      <c r="P40" s="152">
        <v>534</v>
      </c>
      <c r="Q40" s="152">
        <v>246</v>
      </c>
      <c r="R40" s="152">
        <v>534</v>
      </c>
      <c r="S40" s="153">
        <v>318</v>
      </c>
      <c r="T40" s="153">
        <v>534</v>
      </c>
      <c r="U40" s="153">
        <v>380</v>
      </c>
      <c r="V40" s="153">
        <v>534</v>
      </c>
      <c r="W40" s="153">
        <v>494</v>
      </c>
      <c r="X40" s="153">
        <v>534</v>
      </c>
      <c r="Y40" s="153">
        <v>33</v>
      </c>
      <c r="Z40" s="153">
        <v>534</v>
      </c>
    </row>
    <row r="41" spans="1:26" ht="14.25">
      <c r="A41" s="425"/>
      <c r="B41" s="22" t="s">
        <v>142</v>
      </c>
      <c r="C41" s="23">
        <f t="shared" si="22"/>
        <v>88.174807197943451</v>
      </c>
      <c r="D41" s="23">
        <f t="shared" si="23"/>
        <v>79.948586118251924</v>
      </c>
      <c r="E41" s="23">
        <f t="shared" si="24"/>
        <v>88.817480719794332</v>
      </c>
      <c r="F41" s="23">
        <f t="shared" si="25"/>
        <v>91.131105398457578</v>
      </c>
      <c r="G41" s="23">
        <f t="shared" si="26"/>
        <v>95.501285347043705</v>
      </c>
      <c r="H41" s="23">
        <f t="shared" si="27"/>
        <v>3.4704370179948589</v>
      </c>
      <c r="I41" s="430"/>
      <c r="J41" s="428"/>
      <c r="K41" s="428"/>
      <c r="L41" s="428"/>
      <c r="M41" s="428"/>
      <c r="N41" s="429"/>
      <c r="O41" s="152">
        <v>686</v>
      </c>
      <c r="P41" s="152">
        <v>778</v>
      </c>
      <c r="Q41" s="152">
        <v>622</v>
      </c>
      <c r="R41" s="152">
        <v>778</v>
      </c>
      <c r="S41" s="153">
        <v>691</v>
      </c>
      <c r="T41" s="153">
        <v>778</v>
      </c>
      <c r="U41" s="153">
        <v>709</v>
      </c>
      <c r="V41" s="153">
        <v>778</v>
      </c>
      <c r="W41" s="153">
        <v>743</v>
      </c>
      <c r="X41" s="153">
        <v>778</v>
      </c>
      <c r="Y41" s="153">
        <v>27</v>
      </c>
      <c r="Z41" s="153">
        <v>778</v>
      </c>
    </row>
    <row r="42" spans="1:26" ht="14.25">
      <c r="A42" s="425"/>
      <c r="B42" s="22" t="s">
        <v>143</v>
      </c>
      <c r="C42" s="23">
        <f t="shared" si="22"/>
        <v>79.512598099958694</v>
      </c>
      <c r="D42" s="23">
        <f t="shared" si="23"/>
        <v>68.40148698884758</v>
      </c>
      <c r="E42" s="23">
        <f t="shared" si="24"/>
        <v>80.545229244113997</v>
      </c>
      <c r="F42" s="23">
        <f t="shared" si="25"/>
        <v>85.914911193721593</v>
      </c>
      <c r="G42" s="23">
        <f t="shared" si="26"/>
        <v>93.928128872366784</v>
      </c>
      <c r="H42" s="23">
        <f t="shared" si="27"/>
        <v>5.245766212308963</v>
      </c>
      <c r="I42" s="430"/>
      <c r="J42" s="428"/>
      <c r="K42" s="428"/>
      <c r="L42" s="428"/>
      <c r="M42" s="428"/>
      <c r="N42" s="429"/>
      <c r="O42" s="152">
        <v>1925</v>
      </c>
      <c r="P42" s="152">
        <v>2421</v>
      </c>
      <c r="Q42" s="152">
        <v>1656</v>
      </c>
      <c r="R42" s="152">
        <v>2421</v>
      </c>
      <c r="S42" s="153">
        <v>1950</v>
      </c>
      <c r="T42" s="153">
        <v>2421</v>
      </c>
      <c r="U42" s="153">
        <v>2080</v>
      </c>
      <c r="V42" s="153">
        <v>2421</v>
      </c>
      <c r="W42" s="153">
        <v>2274</v>
      </c>
      <c r="X42" s="153">
        <v>2421</v>
      </c>
      <c r="Y42" s="153">
        <v>127</v>
      </c>
      <c r="Z42" s="153">
        <v>2421</v>
      </c>
    </row>
    <row r="43" spans="1:26">
      <c r="A43" s="425"/>
      <c r="B43" s="22" t="s">
        <v>22</v>
      </c>
      <c r="C43" s="23">
        <f t="shared" si="22"/>
        <v>76.077586206896555</v>
      </c>
      <c r="D43" s="23">
        <f t="shared" si="23"/>
        <v>68.318965517241381</v>
      </c>
      <c r="E43" s="23">
        <f t="shared" si="24"/>
        <v>76.724137931034491</v>
      </c>
      <c r="F43" s="23">
        <f t="shared" si="25"/>
        <v>85.775862068965509</v>
      </c>
      <c r="G43" s="23">
        <f t="shared" si="26"/>
        <v>92.672413793103445</v>
      </c>
      <c r="H43" s="23">
        <f t="shared" si="27"/>
        <v>5.387931034482758</v>
      </c>
      <c r="I43" s="430"/>
      <c r="J43" s="428"/>
      <c r="K43" s="428"/>
      <c r="L43" s="428"/>
      <c r="M43" s="428"/>
      <c r="N43" s="429"/>
      <c r="O43" s="152">
        <v>353</v>
      </c>
      <c r="P43" s="152">
        <v>464</v>
      </c>
      <c r="Q43" s="152">
        <v>317</v>
      </c>
      <c r="R43" s="152">
        <v>464</v>
      </c>
      <c r="S43" s="153">
        <v>356</v>
      </c>
      <c r="T43" s="153">
        <v>464</v>
      </c>
      <c r="U43" s="153">
        <v>398</v>
      </c>
      <c r="V43" s="153">
        <v>464</v>
      </c>
      <c r="W43" s="153">
        <v>430</v>
      </c>
      <c r="X43" s="153">
        <v>464</v>
      </c>
      <c r="Y43" s="153">
        <v>25</v>
      </c>
      <c r="Z43" s="153">
        <v>464</v>
      </c>
    </row>
    <row r="44" spans="1:26">
      <c r="A44" s="425"/>
      <c r="B44" s="22" t="s">
        <v>15</v>
      </c>
      <c r="C44" s="23">
        <f t="shared" si="22"/>
        <v>69.626639757820385</v>
      </c>
      <c r="D44" s="23">
        <f t="shared" si="23"/>
        <v>60.040363269424823</v>
      </c>
      <c r="E44" s="23">
        <f t="shared" si="24"/>
        <v>72.048435923309782</v>
      </c>
      <c r="F44" s="23">
        <f t="shared" si="25"/>
        <v>81.130171543895059</v>
      </c>
      <c r="G44" s="23">
        <f t="shared" si="26"/>
        <v>94.046417759838548</v>
      </c>
      <c r="H44" s="23">
        <f t="shared" si="27"/>
        <v>5.4490413723511608</v>
      </c>
      <c r="I44" s="430"/>
      <c r="J44" s="428"/>
      <c r="K44" s="428"/>
      <c r="L44" s="428"/>
      <c r="M44" s="428"/>
      <c r="N44" s="429"/>
      <c r="O44" s="152">
        <v>690</v>
      </c>
      <c r="P44" s="152">
        <v>991</v>
      </c>
      <c r="Q44" s="152">
        <v>595</v>
      </c>
      <c r="R44" s="152">
        <v>991</v>
      </c>
      <c r="S44" s="153">
        <v>714</v>
      </c>
      <c r="T44" s="153">
        <v>991</v>
      </c>
      <c r="U44" s="153">
        <v>804</v>
      </c>
      <c r="V44" s="153">
        <v>991</v>
      </c>
      <c r="W44" s="153">
        <v>932</v>
      </c>
      <c r="X44" s="153">
        <v>991</v>
      </c>
      <c r="Y44" s="153">
        <v>54</v>
      </c>
      <c r="Z44" s="153">
        <v>991</v>
      </c>
    </row>
    <row r="45" spans="1:26">
      <c r="A45" s="425"/>
      <c r="B45" s="22" t="s">
        <v>24</v>
      </c>
      <c r="C45" s="23">
        <f t="shared" si="22"/>
        <v>79.020979020979027</v>
      </c>
      <c r="D45" s="23">
        <f t="shared" si="23"/>
        <v>71.95804195804196</v>
      </c>
      <c r="E45" s="23">
        <f t="shared" si="24"/>
        <v>82.027972027972027</v>
      </c>
      <c r="F45" s="23">
        <f t="shared" si="25"/>
        <v>87.76223776223776</v>
      </c>
      <c r="G45" s="23">
        <f t="shared" si="26"/>
        <v>93.07692307692308</v>
      </c>
      <c r="H45" s="23">
        <f t="shared" si="27"/>
        <v>5.8741258741258742</v>
      </c>
      <c r="I45" s="430"/>
      <c r="J45" s="428"/>
      <c r="K45" s="428"/>
      <c r="L45" s="428"/>
      <c r="M45" s="428"/>
      <c r="N45" s="429"/>
      <c r="O45" s="152">
        <v>1130</v>
      </c>
      <c r="P45" s="152">
        <v>1430</v>
      </c>
      <c r="Q45" s="152">
        <v>1029</v>
      </c>
      <c r="R45" s="152">
        <v>1430</v>
      </c>
      <c r="S45" s="153">
        <v>1173</v>
      </c>
      <c r="T45" s="153">
        <v>1430</v>
      </c>
      <c r="U45" s="153">
        <v>1255</v>
      </c>
      <c r="V45" s="153">
        <v>1430</v>
      </c>
      <c r="W45" s="153">
        <v>1331</v>
      </c>
      <c r="X45" s="153">
        <v>1430</v>
      </c>
      <c r="Y45" s="153">
        <v>84</v>
      </c>
      <c r="Z45" s="153">
        <v>1430</v>
      </c>
    </row>
    <row r="46" spans="1:26" ht="14.25">
      <c r="A46" s="425"/>
      <c r="B46" s="22" t="s">
        <v>144</v>
      </c>
      <c r="C46" s="23">
        <f t="shared" si="22"/>
        <v>75.757575757575751</v>
      </c>
      <c r="D46" s="23">
        <f t="shared" si="23"/>
        <v>75.757575757575751</v>
      </c>
      <c r="E46" s="23">
        <f t="shared" si="24"/>
        <v>78.787878787878782</v>
      </c>
      <c r="F46" s="23">
        <f t="shared" si="25"/>
        <v>84.848484848484844</v>
      </c>
      <c r="G46" s="23">
        <f t="shared" si="26"/>
        <v>90.909090909090907</v>
      </c>
      <c r="H46" s="23">
        <f t="shared" si="27"/>
        <v>9.0909090909090917</v>
      </c>
      <c r="I46" s="430"/>
      <c r="J46" s="428"/>
      <c r="K46" s="428"/>
      <c r="L46" s="428"/>
      <c r="M46" s="428"/>
      <c r="N46" s="429"/>
      <c r="O46" s="152">
        <v>25</v>
      </c>
      <c r="P46" s="152">
        <v>33</v>
      </c>
      <c r="Q46" s="152">
        <v>25</v>
      </c>
      <c r="R46" s="152">
        <v>33</v>
      </c>
      <c r="S46" s="153">
        <v>26</v>
      </c>
      <c r="T46" s="153">
        <v>33</v>
      </c>
      <c r="U46" s="153">
        <v>28</v>
      </c>
      <c r="V46" s="153">
        <v>33</v>
      </c>
      <c r="W46" s="153">
        <v>30</v>
      </c>
      <c r="X46" s="153">
        <v>33</v>
      </c>
      <c r="Y46" s="153">
        <v>3</v>
      </c>
      <c r="Z46" s="153">
        <v>33</v>
      </c>
    </row>
    <row r="47" spans="1:26">
      <c r="A47" s="425"/>
      <c r="B47" s="22" t="s">
        <v>25</v>
      </c>
      <c r="C47" s="23">
        <f t="shared" si="22"/>
        <v>75.757575757575751</v>
      </c>
      <c r="D47" s="23">
        <f t="shared" si="23"/>
        <v>72.727272727272734</v>
      </c>
      <c r="E47" s="23">
        <f t="shared" si="24"/>
        <v>78.787878787878782</v>
      </c>
      <c r="F47" s="23">
        <f t="shared" si="25"/>
        <v>78.787878787878782</v>
      </c>
      <c r="G47" s="23">
        <f t="shared" si="26"/>
        <v>84.848484848484844</v>
      </c>
      <c r="H47" s="23">
        <f t="shared" si="27"/>
        <v>15.151515151515152</v>
      </c>
      <c r="I47" s="430"/>
      <c r="J47" s="428"/>
      <c r="K47" s="428"/>
      <c r="L47" s="428"/>
      <c r="M47" s="428"/>
      <c r="N47" s="429"/>
      <c r="O47" s="152">
        <v>25</v>
      </c>
      <c r="P47" s="152">
        <v>33</v>
      </c>
      <c r="Q47" s="152">
        <v>24</v>
      </c>
      <c r="R47" s="152">
        <v>33</v>
      </c>
      <c r="S47" s="153">
        <v>26</v>
      </c>
      <c r="T47" s="153">
        <v>33</v>
      </c>
      <c r="U47" s="153">
        <v>26</v>
      </c>
      <c r="V47" s="153">
        <v>33</v>
      </c>
      <c r="W47" s="153">
        <v>28</v>
      </c>
      <c r="X47" s="153">
        <v>33</v>
      </c>
      <c r="Y47" s="153">
        <v>5</v>
      </c>
      <c r="Z47" s="153">
        <v>33</v>
      </c>
    </row>
    <row r="48" spans="1:26">
      <c r="A48" s="425"/>
      <c r="B48" s="22" t="s">
        <v>18</v>
      </c>
      <c r="C48" s="23">
        <f t="shared" si="22"/>
        <v>52.333804809052332</v>
      </c>
      <c r="D48" s="23">
        <f t="shared" si="23"/>
        <v>38.755304101838753</v>
      </c>
      <c r="E48" s="23">
        <f t="shared" si="24"/>
        <v>52.333804809052332</v>
      </c>
      <c r="F48" s="23">
        <f t="shared" si="25"/>
        <v>63.932107496463928</v>
      </c>
      <c r="G48" s="23">
        <f t="shared" si="26"/>
        <v>86.704384724186696</v>
      </c>
      <c r="H48" s="23">
        <f t="shared" si="27"/>
        <v>12.871287128712872</v>
      </c>
      <c r="I48" s="430"/>
      <c r="J48" s="428"/>
      <c r="K48" s="428"/>
      <c r="L48" s="428"/>
      <c r="M48" s="428"/>
      <c r="N48" s="429"/>
      <c r="O48" s="152">
        <v>370</v>
      </c>
      <c r="P48" s="152">
        <v>707</v>
      </c>
      <c r="Q48" s="152">
        <v>274</v>
      </c>
      <c r="R48" s="152">
        <v>707</v>
      </c>
      <c r="S48" s="153">
        <v>370</v>
      </c>
      <c r="T48" s="153">
        <v>707</v>
      </c>
      <c r="U48" s="153">
        <v>452</v>
      </c>
      <c r="V48" s="153">
        <v>707</v>
      </c>
      <c r="W48" s="153">
        <v>613</v>
      </c>
      <c r="X48" s="153">
        <v>707</v>
      </c>
      <c r="Y48" s="153">
        <v>91</v>
      </c>
      <c r="Z48" s="153">
        <v>707</v>
      </c>
    </row>
    <row r="49" spans="1:28" ht="14.25">
      <c r="A49" s="426"/>
      <c r="B49" s="22" t="s">
        <v>145</v>
      </c>
      <c r="C49" s="23">
        <f t="shared" si="22"/>
        <v>82.608695652173907</v>
      </c>
      <c r="D49" s="23">
        <f t="shared" si="23"/>
        <v>69.565217391304344</v>
      </c>
      <c r="E49" s="23">
        <f t="shared" si="24"/>
        <v>76.08695652173914</v>
      </c>
      <c r="F49" s="23">
        <f t="shared" si="25"/>
        <v>84.782608695652172</v>
      </c>
      <c r="G49" s="23">
        <f t="shared" si="26"/>
        <v>86.956521739130437</v>
      </c>
      <c r="H49" s="23">
        <f t="shared" si="27"/>
        <v>8.695652173913043</v>
      </c>
      <c r="I49" s="431"/>
      <c r="J49" s="432"/>
      <c r="K49" s="432"/>
      <c r="L49" s="432"/>
      <c r="M49" s="432"/>
      <c r="N49" s="433"/>
      <c r="O49" s="152">
        <v>38</v>
      </c>
      <c r="P49" s="152">
        <v>46</v>
      </c>
      <c r="Q49" s="152">
        <v>32</v>
      </c>
      <c r="R49" s="152">
        <v>46</v>
      </c>
      <c r="S49" s="153">
        <v>35</v>
      </c>
      <c r="T49" s="153">
        <v>46</v>
      </c>
      <c r="U49" s="153">
        <v>39</v>
      </c>
      <c r="V49" s="153">
        <v>46</v>
      </c>
      <c r="W49" s="153">
        <v>40</v>
      </c>
      <c r="X49" s="153">
        <v>46</v>
      </c>
      <c r="Y49" s="153">
        <v>4</v>
      </c>
      <c r="Z49" s="153">
        <v>46</v>
      </c>
    </row>
    <row r="50" spans="1:28">
      <c r="A50" s="34"/>
      <c r="C50" s="11"/>
      <c r="D50" s="11"/>
      <c r="E50" s="11"/>
      <c r="F50" s="11"/>
      <c r="G50" s="11"/>
      <c r="H50" s="11"/>
      <c r="I50" s="11"/>
      <c r="J50" s="11"/>
      <c r="M50" s="293"/>
      <c r="N50" s="293"/>
    </row>
    <row r="51" spans="1:28">
      <c r="A51" s="35" t="s">
        <v>123</v>
      </c>
      <c r="C51" s="11"/>
      <c r="D51" s="11"/>
      <c r="E51" s="11"/>
      <c r="F51" s="11"/>
      <c r="G51" s="11"/>
      <c r="H51" s="11"/>
      <c r="I51" s="11"/>
      <c r="J51" s="11"/>
      <c r="M51" s="293"/>
      <c r="N51" s="293"/>
      <c r="O51" s="227"/>
    </row>
    <row r="52" spans="1:28" s="294" customFormat="1">
      <c r="A52" s="24"/>
      <c r="B52" s="293"/>
      <c r="C52" s="11"/>
      <c r="D52" s="11"/>
      <c r="E52" s="11"/>
      <c r="F52" s="11"/>
      <c r="G52" s="11"/>
      <c r="H52" s="11"/>
      <c r="I52" s="11"/>
      <c r="J52" s="11"/>
      <c r="K52" s="11"/>
      <c r="L52" s="11"/>
      <c r="M52" s="11"/>
      <c r="O52" s="293"/>
      <c r="P52" s="293"/>
      <c r="Q52" s="293"/>
      <c r="R52" s="293"/>
      <c r="S52" s="293"/>
      <c r="T52" s="293"/>
      <c r="U52" s="293"/>
      <c r="V52" s="293"/>
      <c r="W52" s="293"/>
      <c r="X52" s="293"/>
      <c r="Y52" s="293"/>
      <c r="Z52" s="293"/>
      <c r="AA52" s="293"/>
      <c r="AB52" s="293"/>
    </row>
    <row r="53" spans="1:28" s="294" customFormat="1">
      <c r="A53" s="24"/>
      <c r="B53" s="293"/>
      <c r="C53" s="11"/>
      <c r="D53" s="11"/>
      <c r="E53" s="11"/>
      <c r="F53" s="11"/>
      <c r="G53" s="11"/>
      <c r="H53" s="11"/>
      <c r="I53" s="11"/>
      <c r="J53" s="11"/>
      <c r="K53" s="11"/>
      <c r="L53" s="11"/>
      <c r="M53" s="11"/>
      <c r="O53" s="293"/>
      <c r="P53" s="293"/>
      <c r="Q53" s="293"/>
      <c r="R53" s="293"/>
      <c r="S53" s="293"/>
      <c r="T53" s="293"/>
      <c r="U53" s="293"/>
      <c r="V53" s="293"/>
      <c r="W53" s="293"/>
      <c r="X53" s="293"/>
      <c r="Y53" s="293"/>
      <c r="Z53" s="293"/>
      <c r="AA53" s="293"/>
      <c r="AB53" s="293"/>
    </row>
    <row r="54" spans="1:28" s="294" customFormat="1">
      <c r="A54" s="24"/>
      <c r="B54" s="293"/>
      <c r="C54" s="11"/>
      <c r="D54" s="11"/>
      <c r="E54" s="11"/>
      <c r="F54" s="11"/>
      <c r="G54" s="11"/>
      <c r="H54" s="11"/>
      <c r="I54" s="11"/>
      <c r="J54" s="11"/>
      <c r="K54" s="11"/>
      <c r="L54" s="11"/>
      <c r="M54" s="11"/>
      <c r="O54" s="293"/>
      <c r="P54" s="293"/>
      <c r="Q54" s="293"/>
      <c r="R54" s="293"/>
      <c r="S54" s="293"/>
      <c r="T54" s="293"/>
      <c r="U54" s="293"/>
      <c r="V54" s="293"/>
      <c r="W54" s="293"/>
      <c r="X54" s="293"/>
      <c r="Y54" s="293"/>
      <c r="Z54" s="293"/>
      <c r="AA54" s="293"/>
      <c r="AB54" s="293"/>
    </row>
  </sheetData>
  <sheetProtection password="B8D9" sheet="1" objects="1" scenarios="1"/>
  <mergeCells count="19">
    <mergeCell ref="A1:B1"/>
    <mergeCell ref="C1:H1"/>
    <mergeCell ref="O1:P1"/>
    <mergeCell ref="Q1:R1"/>
    <mergeCell ref="S1:T1"/>
    <mergeCell ref="U1:V1"/>
    <mergeCell ref="Y34:Z34"/>
    <mergeCell ref="A36:A49"/>
    <mergeCell ref="I36:N49"/>
    <mergeCell ref="W1:X1"/>
    <mergeCell ref="Y1:Z1"/>
    <mergeCell ref="A34:B34"/>
    <mergeCell ref="C34:H34"/>
    <mergeCell ref="I34:N35"/>
    <mergeCell ref="O34:P34"/>
    <mergeCell ref="Q34:R34"/>
    <mergeCell ref="S34:T34"/>
    <mergeCell ref="U34:V34"/>
    <mergeCell ref="W34:X34"/>
  </mergeCells>
  <pageMargins left="0.70866141732283472" right="0.70866141732283472" top="0.74803149606299213" bottom="0.74803149606299213" header="0.31496062992125984" footer="0.31496062992125984"/>
  <pageSetup paperSize="9" scale="50" orientation="landscape" r:id="rId1"/>
  <headerFooter>
    <oddFooter>&amp;L&amp;8Scottish Stroke Care Audit 2017 National Report
Stroke Services in Scottish Hospitals, Data relating to 2016&amp;R&amp;8© NHS National Services Scotland/Crown Copyright</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B1:T51"/>
  <sheetViews>
    <sheetView workbookViewId="0"/>
  </sheetViews>
  <sheetFormatPr defaultRowHeight="12.75"/>
  <cols>
    <col min="1" max="1" width="2.7109375" style="221" customWidth="1"/>
    <col min="2" max="16384" width="9.140625" style="221"/>
  </cols>
  <sheetData>
    <row r="1" spans="2:20" s="301" customFormat="1" ht="24.95" customHeight="1">
      <c r="B1" s="413" t="s">
        <v>281</v>
      </c>
      <c r="C1" s="413"/>
      <c r="D1" s="413"/>
      <c r="E1" s="413"/>
      <c r="F1" s="413"/>
      <c r="G1" s="413"/>
      <c r="H1" s="413"/>
      <c r="I1" s="413"/>
      <c r="J1" s="413"/>
      <c r="K1" s="413"/>
      <c r="L1" s="413"/>
      <c r="M1" s="413"/>
      <c r="N1" s="413"/>
      <c r="O1" s="4"/>
      <c r="P1" s="393" t="s">
        <v>31</v>
      </c>
      <c r="Q1" s="4"/>
      <c r="R1" s="4"/>
      <c r="S1" s="4"/>
      <c r="T1" s="4"/>
    </row>
    <row r="2" spans="2:20" s="301" customFormat="1" ht="12.75" customHeight="1">
      <c r="B2" s="450" t="s">
        <v>201</v>
      </c>
      <c r="C2" s="450"/>
      <c r="D2" s="450"/>
      <c r="E2" s="450"/>
      <c r="F2" s="450"/>
      <c r="G2" s="450"/>
      <c r="H2" s="450"/>
      <c r="I2" s="450"/>
      <c r="J2" s="450"/>
      <c r="K2" s="450"/>
      <c r="L2" s="450"/>
      <c r="M2" s="450"/>
      <c r="O2" s="5"/>
      <c r="P2" s="393"/>
      <c r="Q2" s="6"/>
      <c r="R2" s="398"/>
      <c r="S2" s="398"/>
      <c r="T2" s="398"/>
    </row>
    <row r="3" spans="2:20" s="301" customFormat="1" ht="12.75" customHeight="1">
      <c r="B3" s="450"/>
      <c r="C3" s="450"/>
      <c r="D3" s="450"/>
      <c r="E3" s="450"/>
      <c r="F3" s="450"/>
      <c r="G3" s="450"/>
      <c r="H3" s="450"/>
      <c r="I3" s="450"/>
      <c r="J3" s="450"/>
      <c r="K3" s="450"/>
      <c r="L3" s="450"/>
      <c r="M3" s="450"/>
      <c r="O3" s="176"/>
      <c r="P3" s="393"/>
      <c r="Q3" s="7"/>
      <c r="R3" s="300"/>
      <c r="S3" s="300"/>
      <c r="T3" s="300"/>
    </row>
    <row r="4" spans="2:20" s="301" customFormat="1" ht="15" customHeight="1">
      <c r="B4" s="449" t="s">
        <v>243</v>
      </c>
      <c r="C4" s="449"/>
      <c r="D4" s="449"/>
      <c r="E4" s="449"/>
      <c r="F4" s="449"/>
      <c r="G4" s="449"/>
      <c r="H4" s="449"/>
      <c r="I4" s="449"/>
      <c r="J4" s="449"/>
      <c r="K4" s="449"/>
      <c r="L4" s="449"/>
      <c r="M4" s="449"/>
      <c r="O4" s="176"/>
      <c r="P4" s="393"/>
      <c r="Q4" s="7"/>
      <c r="R4" s="300"/>
      <c r="S4" s="300"/>
      <c r="T4" s="300"/>
    </row>
    <row r="5" spans="2:20" s="301" customFormat="1" ht="15" customHeight="1">
      <c r="B5" s="449"/>
      <c r="C5" s="449"/>
      <c r="D5" s="449"/>
      <c r="E5" s="449"/>
      <c r="F5" s="449"/>
      <c r="G5" s="449"/>
      <c r="H5" s="449"/>
      <c r="I5" s="449"/>
      <c r="J5" s="449"/>
      <c r="K5" s="449"/>
      <c r="L5" s="449"/>
      <c r="M5" s="449"/>
      <c r="N5" s="299"/>
      <c r="O5" s="176"/>
      <c r="P5" s="176"/>
      <c r="Q5" s="7"/>
      <c r="R5" s="300"/>
      <c r="S5" s="300"/>
      <c r="T5" s="300"/>
    </row>
    <row r="6" spans="2:20" s="301" customFormat="1" ht="15" customHeight="1">
      <c r="B6" s="449"/>
      <c r="C6" s="449"/>
      <c r="D6" s="449"/>
      <c r="E6" s="449"/>
      <c r="F6" s="449"/>
      <c r="G6" s="449"/>
      <c r="H6" s="449"/>
      <c r="I6" s="449"/>
      <c r="J6" s="449"/>
      <c r="K6" s="449"/>
      <c r="L6" s="449"/>
      <c r="M6" s="449"/>
      <c r="N6" s="299"/>
      <c r="O6" s="8"/>
      <c r="P6" s="330" t="s">
        <v>295</v>
      </c>
      <c r="Q6" s="7"/>
      <c r="R6" s="300"/>
      <c r="S6" s="300"/>
      <c r="T6" s="300"/>
    </row>
    <row r="7" spans="2:20" s="301" customFormat="1" ht="15" customHeight="1">
      <c r="B7" s="449"/>
      <c r="C7" s="449"/>
      <c r="D7" s="449"/>
      <c r="E7" s="449"/>
      <c r="F7" s="449"/>
      <c r="G7" s="449"/>
      <c r="H7" s="449"/>
      <c r="I7" s="449"/>
      <c r="J7" s="449"/>
      <c r="K7" s="449"/>
      <c r="L7" s="449"/>
      <c r="M7" s="449"/>
      <c r="N7" s="299"/>
      <c r="O7" s="8"/>
      <c r="P7" s="300"/>
      <c r="Q7" s="7"/>
      <c r="R7" s="300"/>
      <c r="S7" s="300"/>
      <c r="T7" s="300"/>
    </row>
    <row r="8" spans="2:20" s="301" customFormat="1" ht="15" customHeight="1">
      <c r="B8" s="208"/>
      <c r="C8" s="208"/>
      <c r="D8" s="208"/>
      <c r="E8" s="208"/>
      <c r="F8" s="208"/>
      <c r="G8" s="208"/>
      <c r="H8" s="208"/>
      <c r="I8" s="208"/>
      <c r="J8" s="208"/>
      <c r="K8" s="208"/>
      <c r="L8" s="208"/>
      <c r="M8" s="208"/>
      <c r="N8" s="299"/>
      <c r="O8" s="8"/>
      <c r="P8" s="300"/>
      <c r="Q8" s="7"/>
      <c r="R8" s="300"/>
      <c r="S8" s="300"/>
      <c r="T8" s="300"/>
    </row>
    <row r="43" spans="2:17" s="301" customFormat="1">
      <c r="B43" s="9" t="s">
        <v>293</v>
      </c>
      <c r="C43" s="10"/>
      <c r="D43" s="11"/>
      <c r="E43" s="11"/>
      <c r="F43" s="11"/>
      <c r="G43" s="11"/>
      <c r="H43" s="11"/>
      <c r="I43" s="11"/>
      <c r="J43" s="11"/>
      <c r="K43" s="11"/>
      <c r="L43" s="294"/>
      <c r="M43" s="294"/>
      <c r="N43" s="12"/>
      <c r="O43" s="12"/>
      <c r="P43" s="12"/>
      <c r="Q43" s="12"/>
    </row>
    <row r="44" spans="2:17" s="301" customFormat="1" ht="12.75" customHeight="1">
      <c r="B44" s="448" t="s">
        <v>0</v>
      </c>
      <c r="C44" s="448"/>
      <c r="D44" s="448"/>
      <c r="E44" s="448"/>
      <c r="F44" s="448"/>
      <c r="G44" s="448"/>
      <c r="H44" s="448"/>
      <c r="I44" s="448"/>
      <c r="J44" s="448"/>
      <c r="K44" s="448"/>
      <c r="L44" s="448"/>
      <c r="M44" s="448"/>
      <c r="N44" s="184"/>
      <c r="O44" s="184"/>
      <c r="P44" s="184"/>
    </row>
    <row r="45" spans="2:17" s="301" customFormat="1">
      <c r="B45" s="448"/>
      <c r="C45" s="448"/>
      <c r="D45" s="448"/>
      <c r="E45" s="448"/>
      <c r="F45" s="448"/>
      <c r="G45" s="448"/>
      <c r="H45" s="448"/>
      <c r="I45" s="448"/>
      <c r="J45" s="448"/>
      <c r="K45" s="448"/>
      <c r="L45" s="448"/>
      <c r="M45" s="448"/>
    </row>
    <row r="46" spans="2:17" s="301" customFormat="1" ht="12.75" customHeight="1">
      <c r="B46" s="448" t="s">
        <v>294</v>
      </c>
      <c r="C46" s="448"/>
      <c r="D46" s="448"/>
      <c r="E46" s="448"/>
      <c r="F46" s="448"/>
      <c r="G46" s="448"/>
      <c r="H46" s="448"/>
      <c r="I46" s="448"/>
      <c r="J46" s="448"/>
      <c r="K46" s="448"/>
      <c r="L46" s="448"/>
      <c r="M46" s="448"/>
      <c r="N46" s="448"/>
      <c r="O46" s="448"/>
    </row>
    <row r="47" spans="2:17" s="301" customFormat="1" ht="15">
      <c r="B47" s="310" t="s">
        <v>242</v>
      </c>
      <c r="C47" s="68"/>
      <c r="D47" s="69"/>
      <c r="E47" s="69"/>
      <c r="F47" s="69"/>
      <c r="G47" s="69"/>
      <c r="H47" s="69"/>
      <c r="I47" s="69"/>
      <c r="J47" s="68"/>
    </row>
    <row r="48" spans="2:17" ht="12.75" customHeight="1">
      <c r="B48" s="146" t="s">
        <v>318</v>
      </c>
      <c r="C48" s="309"/>
      <c r="D48" s="309"/>
      <c r="E48" s="309"/>
      <c r="F48" s="309"/>
      <c r="G48" s="309"/>
      <c r="H48" s="309"/>
      <c r="I48" s="309"/>
      <c r="J48" s="309"/>
      <c r="K48" s="309"/>
      <c r="L48" s="309"/>
      <c r="M48" s="309"/>
      <c r="N48" s="309"/>
      <c r="O48" s="309"/>
    </row>
    <row r="49" spans="2:15">
      <c r="B49" s="385" t="s">
        <v>331</v>
      </c>
      <c r="C49" s="385"/>
      <c r="D49" s="385"/>
      <c r="E49" s="385"/>
      <c r="F49" s="385"/>
      <c r="G49" s="385"/>
      <c r="H49" s="385"/>
      <c r="I49" s="385"/>
      <c r="J49" s="385"/>
      <c r="K49" s="385"/>
      <c r="L49" s="385"/>
      <c r="M49" s="385"/>
      <c r="N49" s="385"/>
      <c r="O49" s="385"/>
    </row>
    <row r="50" spans="2:15">
      <c r="B50" s="385"/>
      <c r="C50" s="385"/>
      <c r="D50" s="385"/>
      <c r="E50" s="385"/>
      <c r="F50" s="385"/>
      <c r="G50" s="385"/>
      <c r="H50" s="385"/>
      <c r="I50" s="385"/>
      <c r="J50" s="385"/>
      <c r="K50" s="385"/>
      <c r="L50" s="385"/>
      <c r="M50" s="385"/>
      <c r="N50" s="385"/>
      <c r="O50" s="385"/>
    </row>
    <row r="51" spans="2:15">
      <c r="B51" s="385"/>
      <c r="C51" s="385"/>
      <c r="D51" s="385"/>
      <c r="E51" s="385"/>
      <c r="F51" s="385"/>
      <c r="G51" s="385"/>
      <c r="H51" s="385"/>
      <c r="I51" s="385"/>
      <c r="J51" s="385"/>
      <c r="K51" s="385"/>
      <c r="L51" s="385"/>
      <c r="M51" s="385"/>
      <c r="N51" s="385"/>
      <c r="O51" s="385"/>
    </row>
  </sheetData>
  <sheetProtection password="B8D9" sheet="1" objects="1" scenarios="1"/>
  <mergeCells count="8">
    <mergeCell ref="B49:O51"/>
    <mergeCell ref="B46:O46"/>
    <mergeCell ref="R2:T2"/>
    <mergeCell ref="B44:M45"/>
    <mergeCell ref="B4:M7"/>
    <mergeCell ref="B1:N1"/>
    <mergeCell ref="P1:P4"/>
    <mergeCell ref="B2:M3"/>
  </mergeCells>
  <hyperlinks>
    <hyperlink ref="P6" location="'Chart 3.8 DATA'!A1" display="view Chart 3.8 data"/>
    <hyperlink ref="P1" location="'List of Tables &amp; Charts'!A1" display="return to List of Tables &amp; Charts"/>
    <hyperlink ref="P1:P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4" orientation="landscape" r:id="rId1"/>
  <headerFooter>
    <oddFooter>&amp;L&amp;8Scottish Stroke Care Audit 2017 National Report
Stroke Services in Scottish Hospitals, Data relating to 2016&amp;R&amp;8© NHS National Services Scotland/Crown Copyright</oddFooter>
  </headerFooter>
  <drawing r:id="rId2"/>
</worksheet>
</file>

<file path=xl/worksheets/sheet17.xml><?xml version="1.0" encoding="utf-8"?>
<worksheet xmlns="http://schemas.openxmlformats.org/spreadsheetml/2006/main" xmlns:r="http://schemas.openxmlformats.org/officeDocument/2006/relationships">
  <sheetPr codeName="Sheet17">
    <pageSetUpPr fitToPage="1"/>
  </sheetPr>
  <dimension ref="A1:AA53"/>
  <sheetViews>
    <sheetView showGridLines="0" workbookViewId="0">
      <selection sqref="A1:B1"/>
    </sheetView>
  </sheetViews>
  <sheetFormatPr defaultRowHeight="12.75"/>
  <cols>
    <col min="1" max="1" width="16.7109375" style="301" customWidth="1"/>
    <col min="2" max="2" width="45.7109375" style="301" bestFit="1" customWidth="1"/>
    <col min="3" max="3" width="6.7109375" style="294" customWidth="1"/>
    <col min="4" max="4" width="10.7109375" style="294" customWidth="1"/>
    <col min="5" max="5" width="6.7109375" style="294" customWidth="1"/>
    <col min="6" max="6" width="10.7109375" style="294" customWidth="1"/>
    <col min="7" max="7" width="6.7109375" style="294" customWidth="1"/>
    <col min="8" max="8" width="10.7109375" style="294" customWidth="1"/>
    <col min="9" max="12" width="2.7109375" style="294" customWidth="1"/>
    <col min="13" max="13" width="9.28515625" style="301" customWidth="1"/>
    <col min="14" max="14" width="11.28515625" style="301" customWidth="1"/>
    <col min="15" max="15" width="9.28515625" style="301" customWidth="1"/>
    <col min="16" max="16" width="11.28515625" style="301" customWidth="1"/>
    <col min="17" max="17" width="9.28515625" style="301" customWidth="1"/>
    <col min="18" max="18" width="11.28515625" style="301" customWidth="1"/>
    <col min="19" max="16384" width="9.140625" style="301"/>
  </cols>
  <sheetData>
    <row r="1" spans="1:27" ht="25.5" customHeight="1">
      <c r="A1" s="442">
        <v>2017</v>
      </c>
      <c r="B1" s="443"/>
      <c r="C1" s="451" t="s">
        <v>28</v>
      </c>
      <c r="D1" s="452"/>
      <c r="E1" s="452"/>
      <c r="F1" s="452"/>
      <c r="G1" s="452"/>
      <c r="H1" s="453"/>
      <c r="I1" s="13"/>
      <c r="J1" s="14"/>
      <c r="K1" s="183" t="s">
        <v>32</v>
      </c>
      <c r="L1" s="180" t="s">
        <v>33</v>
      </c>
      <c r="M1" s="422" t="s">
        <v>34</v>
      </c>
      <c r="N1" s="422"/>
      <c r="O1" s="422" t="s">
        <v>35</v>
      </c>
      <c r="P1" s="422"/>
      <c r="Q1" s="422" t="s">
        <v>36</v>
      </c>
      <c r="R1" s="422"/>
    </row>
    <row r="2" spans="1:27" ht="45" customHeight="1">
      <c r="A2" s="15" t="s">
        <v>10</v>
      </c>
      <c r="B2" s="16" t="s">
        <v>11</v>
      </c>
      <c r="C2" s="17" t="s">
        <v>37</v>
      </c>
      <c r="D2" s="17" t="s">
        <v>38</v>
      </c>
      <c r="E2" s="17" t="s">
        <v>39</v>
      </c>
      <c r="F2" s="17" t="s">
        <v>38</v>
      </c>
      <c r="G2" s="17" t="s">
        <v>40</v>
      </c>
      <c r="H2" s="17" t="s">
        <v>38</v>
      </c>
      <c r="I2" s="18" t="s">
        <v>41</v>
      </c>
      <c r="J2" s="19" t="s">
        <v>42</v>
      </c>
      <c r="K2" s="182"/>
      <c r="L2" s="178" t="s">
        <v>164</v>
      </c>
      <c r="M2" s="20" t="s">
        <v>12</v>
      </c>
      <c r="N2" s="20" t="s">
        <v>13</v>
      </c>
      <c r="O2" s="20" t="s">
        <v>12</v>
      </c>
      <c r="P2" s="20" t="s">
        <v>13</v>
      </c>
      <c r="Q2" s="20" t="s">
        <v>12</v>
      </c>
      <c r="R2" s="20" t="s">
        <v>13</v>
      </c>
      <c r="X2" s="282"/>
      <c r="Y2" s="282"/>
      <c r="Z2" s="282"/>
      <c r="AA2" s="282"/>
    </row>
    <row r="3" spans="1:27">
      <c r="A3" s="22" t="s">
        <v>118</v>
      </c>
      <c r="B3" s="22" t="s">
        <v>118</v>
      </c>
      <c r="C3" s="23">
        <f t="shared" ref="C3:C31" si="0">IF(ISERR(M3/N3*100),"",M3/N3*100)</f>
        <v>54.679016288725649</v>
      </c>
      <c r="D3" s="23" t="str">
        <f t="shared" ref="D3:D31" si="1">IF(AND(AND(N3&gt;0,M3&gt;0),ROUND(SUM(100*((2*M3+1.96^2)-(1.96*(SQRT(1.96^2+4*M3*(1-(M3/N3))))))/(2*(N3+1.96^2))),0)&lt;0),CONCATENATE(SUM(1*0)," - ",ROUND(SUM(100*((2*M3+1.96^2)+(1.96*(SQRT(1.96^2+4*M3*(1-(M3/N3))))))/(2*(N3+1.96^2))),0)),IF(AND(AND(N3&gt;0,M3&gt;0),ROUND(SUM(100*((2*M3+1.96^2)-(1.96*(SQRT(1.96^2+4*M3*(1-(M3/N3))))))/(2*(N3+1.96^2))),0)&gt;=0),CONCATENATE(ROUND(SUM(100*((2*M3+1.96^2)-(1.96*(SQRT(1.96^2+4*M3*(1-(M3/N3))))))/(2*(N3+1.96^2))),0)," - ",ROUND(SUM(100*((2*M3+1.96^2)+(1.96*(SQRT(1.96^2+4*M3*(1-(M3/N3))))))/(2*(N3+1.96^2))),0)),""))</f>
        <v>53 - 56</v>
      </c>
      <c r="E3" s="23">
        <f t="shared" ref="E3:E31" si="2">IF(ISERR((M3+O3)/P3*100),"",(M3+O3)/P3*100)</f>
        <v>90.993292877674875</v>
      </c>
      <c r="F3" s="23" t="str">
        <f t="shared" ref="F3:F31" si="3">IF(AND(AND(P3&gt;0,SUM(M3+O3)&gt;0),ROUND(SUM(100*((2*(M3+O3)+1.96^2)-(1.96*(SQRT(1.96^2+4*(M3+O3)*(1-((M3+O3)/P3))))))/(2*(P3+1.96^2))),0)&lt;0),CONCATENATE(SUM(1*0)," - ",ROUND(SUM(100*((2*(M3+O3)+1.96^2)+(1.96*(SQRT(1.96^2+4*(M3+O3)*(1-((M3+O3)/P3))))))/(2*(P3+1.96^2))),0)),IF(AND(AND(P3&gt;0,SUM(M3+O3)&gt;0),ROUND(SUM(100*((2*(M3+O3)+1.96^2)-(1.96*(SQRT(1.96^2+4*(M3+O3)*(1-((M3+O3)/P3))))))/(2*(P3+1.96^2))),0)&gt;=0),CONCATENATE(ROUND(SUM(100*((2*(M3+O3)+1.96^2)-(1.96*(SQRT(1.96^2+4*(M3+O3)*(1-((M3+O3)/P3))))))/(2*(P3+1.96^2))),0)," - ",ROUND(SUM(100*((2*(M3+O3)+1.96^2)+(1.96*(SQRT(1.96^2+4*(M3+O3)*(1-((M3+O3)/P3))))))/(2*(P3+1.96^2))),0)),""))</f>
        <v>90 - 92</v>
      </c>
      <c r="G3" s="23">
        <f t="shared" ref="G3:G31" si="4">IF(ISERR((M3+O3+Q3)/R3*100),"",(M3+O3+Q3)/R3*100)</f>
        <v>95.017566272756298</v>
      </c>
      <c r="H3" s="23" t="str">
        <f t="shared" ref="H3:H31" si="5">IF(AND(AND(R3&gt;0,SUM(M3+O3+Q3)&gt;0),ROUND(SUM(100*((2*(M3+O3+Q3)+1.96^2)-(1.96*(SQRT(1.96^2+4*(M3+O3+Q3)*(1-((M3+O3+Q3)/R3))))))/(2*(R3+1.96^2))),0)&lt;0),CONCATENATE(SUM(1*0)," - ",ROUND(SUM(100*((2*(M3+O3+Q3)+1.96^2)+(1.96*(SQRT(1.96^2+4*(M3+O3+Q3)*(1-((M3+O3+Q3)/R3))))))/(2*(R3+1.96^2))),0)),IF(AND(AND(R3&gt;0,SUM(M3+O3+Q3)&gt;0),ROUND(SUM(100*((2*(M3+O3+Q3)+1.96^2)-(1.96*(SQRT(1.96^2+4*(M3+O3+Q3)*(1-((M3+O3+Q3)/R3))))))/(2*(R3+1.96^2))),0)&gt;=0),CONCATENATE(ROUND(SUM(100*((2*(M3+O3+Q3)+1.96^2)-(1.96*(SQRT(1.96^2+4*(M3+O3+Q3)*(1-((M3+O3+Q3)/R3))))))/(2*(R3+1.96^2))),0)," - ",ROUND(SUM(100*((2*(M3+O3+Q3)+1.96^2)+(1.96*(SQRT(1.96^2+4*(M3+O3+Q3)*(1-((M3+O3+Q3)/R3))))))/(2*(R3+1.96^2))),0)),""))</f>
        <v>94 - 96</v>
      </c>
      <c r="I3" s="338">
        <f t="shared" ref="I3:I31" si="6">E3-C3</f>
        <v>36.314276588949227</v>
      </c>
      <c r="J3" s="337">
        <f t="shared" ref="J3:J31" si="7">G3-E3</f>
        <v>4.0242733950814227</v>
      </c>
      <c r="K3" s="339">
        <v>60</v>
      </c>
      <c r="L3" s="340">
        <v>95</v>
      </c>
      <c r="M3" s="151">
        <f t="shared" ref="M3:R3" si="8">SUM(M4:M31)</f>
        <v>3424</v>
      </c>
      <c r="N3" s="151">
        <f t="shared" si="8"/>
        <v>6262</v>
      </c>
      <c r="O3" s="151">
        <f t="shared" si="8"/>
        <v>2274</v>
      </c>
      <c r="P3" s="151">
        <f t="shared" si="8"/>
        <v>6262</v>
      </c>
      <c r="Q3" s="151">
        <f t="shared" si="8"/>
        <v>252</v>
      </c>
      <c r="R3" s="151">
        <f t="shared" si="8"/>
        <v>6262</v>
      </c>
      <c r="V3" s="283"/>
      <c r="W3" s="283"/>
      <c r="X3" s="284"/>
      <c r="Y3" s="34"/>
      <c r="Z3" s="34"/>
      <c r="AA3" s="284"/>
    </row>
    <row r="4" spans="1:27">
      <c r="A4" s="22" t="s">
        <v>14</v>
      </c>
      <c r="B4" s="22" t="s">
        <v>49</v>
      </c>
      <c r="C4" s="23">
        <f t="shared" si="0"/>
        <v>72.072072072072075</v>
      </c>
      <c r="D4" s="23" t="str">
        <f t="shared" si="1"/>
        <v>63 - 80</v>
      </c>
      <c r="E4" s="23">
        <f t="shared" si="2"/>
        <v>99.099099099099092</v>
      </c>
      <c r="F4" s="23" t="str">
        <f t="shared" si="3"/>
        <v>95 - 100</v>
      </c>
      <c r="G4" s="23">
        <f t="shared" si="4"/>
        <v>100</v>
      </c>
      <c r="H4" s="23" t="str">
        <f t="shared" si="5"/>
        <v>97 - 100</v>
      </c>
      <c r="I4" s="341">
        <f t="shared" si="6"/>
        <v>27.027027027027017</v>
      </c>
      <c r="J4" s="342">
        <f t="shared" si="7"/>
        <v>0.90090090090090769</v>
      </c>
      <c r="K4" s="343">
        <v>60</v>
      </c>
      <c r="L4" s="344">
        <v>95</v>
      </c>
      <c r="M4" s="151">
        <v>80</v>
      </c>
      <c r="N4" s="151">
        <v>111</v>
      </c>
      <c r="O4" s="151">
        <v>30</v>
      </c>
      <c r="P4" s="151">
        <v>111</v>
      </c>
      <c r="Q4" s="151">
        <v>1</v>
      </c>
      <c r="R4" s="151">
        <v>111</v>
      </c>
      <c r="V4" s="283"/>
      <c r="W4" s="34"/>
      <c r="X4" s="284"/>
      <c r="Y4" s="34"/>
      <c r="Z4" s="34"/>
      <c r="AA4" s="284"/>
    </row>
    <row r="5" spans="1:27">
      <c r="A5" s="22" t="s">
        <v>91</v>
      </c>
      <c r="B5" s="22" t="s">
        <v>90</v>
      </c>
      <c r="C5" s="23">
        <f t="shared" si="0"/>
        <v>52.142857142857146</v>
      </c>
      <c r="D5" s="23" t="str">
        <f t="shared" si="1"/>
        <v>46 - 58</v>
      </c>
      <c r="E5" s="23">
        <f t="shared" si="2"/>
        <v>96.428571428571431</v>
      </c>
      <c r="F5" s="23" t="str">
        <f t="shared" si="3"/>
        <v>94 - 98</v>
      </c>
      <c r="G5" s="23">
        <f t="shared" si="4"/>
        <v>98.214285714285708</v>
      </c>
      <c r="H5" s="23" t="str">
        <f t="shared" si="5"/>
        <v>96 - 99</v>
      </c>
      <c r="I5" s="341">
        <f t="shared" si="6"/>
        <v>44.285714285714285</v>
      </c>
      <c r="J5" s="342">
        <f t="shared" si="7"/>
        <v>1.7857142857142776</v>
      </c>
      <c r="K5" s="343">
        <v>60</v>
      </c>
      <c r="L5" s="344">
        <v>95</v>
      </c>
      <c r="M5" s="151">
        <v>146</v>
      </c>
      <c r="N5" s="151">
        <v>280</v>
      </c>
      <c r="O5" s="151">
        <v>124</v>
      </c>
      <c r="P5" s="151">
        <v>280</v>
      </c>
      <c r="Q5" s="151">
        <v>5</v>
      </c>
      <c r="R5" s="151">
        <v>280</v>
      </c>
      <c r="V5" s="283"/>
      <c r="W5" s="283"/>
      <c r="X5" s="284"/>
      <c r="Y5" s="34"/>
      <c r="Z5" s="34"/>
      <c r="AA5" s="284"/>
    </row>
    <row r="6" spans="1:27">
      <c r="A6" s="22" t="s">
        <v>85</v>
      </c>
      <c r="B6" s="22" t="s">
        <v>86</v>
      </c>
      <c r="C6" s="23">
        <f t="shared" si="0"/>
        <v>59.473684210526315</v>
      </c>
      <c r="D6" s="23" t="str">
        <f t="shared" si="1"/>
        <v>52 - 66</v>
      </c>
      <c r="E6" s="23">
        <f t="shared" si="2"/>
        <v>96.315789473684205</v>
      </c>
      <c r="F6" s="23" t="str">
        <f t="shared" si="3"/>
        <v>93 - 98</v>
      </c>
      <c r="G6" s="23">
        <f t="shared" si="4"/>
        <v>97.368421052631575</v>
      </c>
      <c r="H6" s="23" t="str">
        <f t="shared" si="5"/>
        <v>94 - 99</v>
      </c>
      <c r="I6" s="341">
        <f t="shared" si="6"/>
        <v>36.84210526315789</v>
      </c>
      <c r="J6" s="342">
        <f t="shared" si="7"/>
        <v>1.0526315789473699</v>
      </c>
      <c r="K6" s="343">
        <v>60</v>
      </c>
      <c r="L6" s="344">
        <v>95</v>
      </c>
      <c r="M6" s="151">
        <v>113</v>
      </c>
      <c r="N6" s="151">
        <v>190</v>
      </c>
      <c r="O6" s="151">
        <v>70</v>
      </c>
      <c r="P6" s="151">
        <v>190</v>
      </c>
      <c r="Q6" s="151">
        <v>2</v>
      </c>
      <c r="R6" s="151">
        <v>190</v>
      </c>
      <c r="V6" s="283"/>
      <c r="W6" s="283"/>
      <c r="X6" s="284"/>
      <c r="Y6" s="34"/>
      <c r="Z6" s="34"/>
      <c r="AA6" s="284"/>
    </row>
    <row r="7" spans="1:27">
      <c r="A7" s="22" t="s">
        <v>79</v>
      </c>
      <c r="B7" s="22" t="s">
        <v>80</v>
      </c>
      <c r="C7" s="23">
        <f t="shared" si="0"/>
        <v>45.454545454545453</v>
      </c>
      <c r="D7" s="23" t="str">
        <f t="shared" si="1"/>
        <v>27 - 65</v>
      </c>
      <c r="E7" s="23">
        <f t="shared" si="2"/>
        <v>95.454545454545453</v>
      </c>
      <c r="F7" s="23" t="str">
        <f t="shared" si="3"/>
        <v>78 - 99</v>
      </c>
      <c r="G7" s="23">
        <f t="shared" si="4"/>
        <v>100</v>
      </c>
      <c r="H7" s="23" t="str">
        <f t="shared" si="5"/>
        <v>85 - 100</v>
      </c>
      <c r="I7" s="341">
        <f t="shared" si="6"/>
        <v>50</v>
      </c>
      <c r="J7" s="342">
        <f t="shared" si="7"/>
        <v>4.5454545454545467</v>
      </c>
      <c r="K7" s="343">
        <v>60</v>
      </c>
      <c r="L7" s="344">
        <v>95</v>
      </c>
      <c r="M7" s="151">
        <v>10</v>
      </c>
      <c r="N7" s="151">
        <v>22</v>
      </c>
      <c r="O7" s="151">
        <v>11</v>
      </c>
      <c r="P7" s="151">
        <v>22</v>
      </c>
      <c r="Q7" s="151">
        <v>1</v>
      </c>
      <c r="R7" s="151">
        <v>22</v>
      </c>
      <c r="V7" s="283"/>
      <c r="W7" s="283"/>
      <c r="X7" s="284"/>
      <c r="Y7" s="34"/>
      <c r="Z7" s="34"/>
      <c r="AA7" s="284"/>
    </row>
    <row r="8" spans="1:27">
      <c r="A8" s="22" t="s">
        <v>105</v>
      </c>
      <c r="B8" s="22" t="s">
        <v>106</v>
      </c>
      <c r="C8" s="23">
        <f t="shared" si="0"/>
        <v>86.36363636363636</v>
      </c>
      <c r="D8" s="23" t="str">
        <f t="shared" si="1"/>
        <v>67 - 95</v>
      </c>
      <c r="E8" s="23">
        <f t="shared" si="2"/>
        <v>95.454545454545453</v>
      </c>
      <c r="F8" s="23" t="str">
        <f t="shared" si="3"/>
        <v>78 - 99</v>
      </c>
      <c r="G8" s="23">
        <f t="shared" si="4"/>
        <v>95.454545454545453</v>
      </c>
      <c r="H8" s="23" t="str">
        <f t="shared" si="5"/>
        <v>78 - 99</v>
      </c>
      <c r="I8" s="341">
        <f t="shared" si="6"/>
        <v>9.0909090909090935</v>
      </c>
      <c r="J8" s="342">
        <f t="shared" si="7"/>
        <v>0</v>
      </c>
      <c r="K8" s="343">
        <v>60</v>
      </c>
      <c r="L8" s="344">
        <v>95</v>
      </c>
      <c r="M8" s="151">
        <v>19</v>
      </c>
      <c r="N8" s="151">
        <v>22</v>
      </c>
      <c r="O8" s="151">
        <v>2</v>
      </c>
      <c r="P8" s="151">
        <v>22</v>
      </c>
      <c r="Q8" s="151">
        <v>0</v>
      </c>
      <c r="R8" s="151">
        <v>22</v>
      </c>
      <c r="V8" s="283"/>
      <c r="W8" s="283"/>
      <c r="X8" s="284"/>
      <c r="Y8" s="34"/>
      <c r="Z8" s="34"/>
      <c r="AA8" s="284"/>
    </row>
    <row r="9" spans="1:27">
      <c r="A9" s="22" t="s">
        <v>148</v>
      </c>
      <c r="B9" s="22" t="s">
        <v>59</v>
      </c>
      <c r="C9" s="23">
        <f t="shared" si="0"/>
        <v>44.559585492227974</v>
      </c>
      <c r="D9" s="23" t="str">
        <f t="shared" si="1"/>
        <v>40 - 50</v>
      </c>
      <c r="E9" s="23">
        <f t="shared" si="2"/>
        <v>94.818652849740943</v>
      </c>
      <c r="F9" s="23" t="str">
        <f t="shared" si="3"/>
        <v>92 - 97</v>
      </c>
      <c r="G9" s="23">
        <f t="shared" si="4"/>
        <v>97.92746113989638</v>
      </c>
      <c r="H9" s="23" t="str">
        <f t="shared" si="5"/>
        <v>96 - 99</v>
      </c>
      <c r="I9" s="341">
        <f t="shared" si="6"/>
        <v>50.259067357512968</v>
      </c>
      <c r="J9" s="342">
        <f t="shared" si="7"/>
        <v>3.1088082901554372</v>
      </c>
      <c r="K9" s="343">
        <v>60</v>
      </c>
      <c r="L9" s="344">
        <v>95</v>
      </c>
      <c r="M9" s="151">
        <v>172</v>
      </c>
      <c r="N9" s="151">
        <v>386</v>
      </c>
      <c r="O9" s="151">
        <v>194</v>
      </c>
      <c r="P9" s="151">
        <v>386</v>
      </c>
      <c r="Q9" s="151">
        <v>12</v>
      </c>
      <c r="R9" s="151">
        <v>386</v>
      </c>
      <c r="V9" s="283"/>
      <c r="W9" s="283"/>
      <c r="X9" s="284"/>
      <c r="Y9" s="34"/>
      <c r="Z9" s="34"/>
      <c r="AA9" s="284"/>
    </row>
    <row r="10" spans="1:27">
      <c r="A10" s="22" t="s">
        <v>146</v>
      </c>
      <c r="B10" s="22" t="s">
        <v>57</v>
      </c>
      <c r="C10" s="23">
        <f t="shared" si="0"/>
        <v>62.470862470862478</v>
      </c>
      <c r="D10" s="23" t="str">
        <f t="shared" si="1"/>
        <v>58 - 67</v>
      </c>
      <c r="E10" s="23">
        <f t="shared" si="2"/>
        <v>94.172494172494169</v>
      </c>
      <c r="F10" s="23" t="str">
        <f t="shared" si="3"/>
        <v>92 - 96</v>
      </c>
      <c r="G10" s="23">
        <f t="shared" si="4"/>
        <v>96.037296037296045</v>
      </c>
      <c r="H10" s="23" t="str">
        <f t="shared" si="5"/>
        <v>94 - 98</v>
      </c>
      <c r="I10" s="341">
        <f t="shared" si="6"/>
        <v>31.70163170163169</v>
      </c>
      <c r="J10" s="342">
        <f t="shared" si="7"/>
        <v>1.8648018648018763</v>
      </c>
      <c r="K10" s="343">
        <v>60</v>
      </c>
      <c r="L10" s="344">
        <v>95</v>
      </c>
      <c r="M10" s="151">
        <v>268</v>
      </c>
      <c r="N10" s="151">
        <v>429</v>
      </c>
      <c r="O10" s="151">
        <v>136</v>
      </c>
      <c r="P10" s="151">
        <v>429</v>
      </c>
      <c r="Q10" s="151">
        <v>8</v>
      </c>
      <c r="R10" s="151">
        <v>429</v>
      </c>
      <c r="V10" s="283"/>
      <c r="W10" s="283"/>
      <c r="X10" s="284"/>
      <c r="Y10" s="34"/>
      <c r="Z10" s="34"/>
      <c r="AA10" s="284"/>
    </row>
    <row r="11" spans="1:27">
      <c r="A11" s="22" t="s">
        <v>96</v>
      </c>
      <c r="B11" s="22" t="s">
        <v>97</v>
      </c>
      <c r="C11" s="23">
        <f t="shared" si="0"/>
        <v>52.941176470588239</v>
      </c>
      <c r="D11" s="23" t="str">
        <f t="shared" si="1"/>
        <v>46 - 60</v>
      </c>
      <c r="E11" s="23">
        <f t="shared" si="2"/>
        <v>93.582887700534755</v>
      </c>
      <c r="F11" s="23" t="str">
        <f t="shared" si="3"/>
        <v>89 - 96</v>
      </c>
      <c r="G11" s="23">
        <f t="shared" si="4"/>
        <v>96.256684491978604</v>
      </c>
      <c r="H11" s="23" t="str">
        <f t="shared" si="5"/>
        <v>92 - 98</v>
      </c>
      <c r="I11" s="341">
        <f t="shared" si="6"/>
        <v>40.641711229946516</v>
      </c>
      <c r="J11" s="342">
        <f t="shared" si="7"/>
        <v>2.6737967914438485</v>
      </c>
      <c r="K11" s="343">
        <v>60</v>
      </c>
      <c r="L11" s="344">
        <v>95</v>
      </c>
      <c r="M11" s="151">
        <v>99</v>
      </c>
      <c r="N11" s="151">
        <v>187</v>
      </c>
      <c r="O11" s="151">
        <v>76</v>
      </c>
      <c r="P11" s="151">
        <v>187</v>
      </c>
      <c r="Q11" s="151">
        <v>5</v>
      </c>
      <c r="R11" s="151">
        <v>187</v>
      </c>
      <c r="V11" s="283"/>
      <c r="W11" s="34"/>
      <c r="X11" s="284"/>
      <c r="Y11" s="34"/>
      <c r="Z11" s="34"/>
      <c r="AA11" s="284"/>
    </row>
    <row r="12" spans="1:27">
      <c r="A12" s="22" t="s">
        <v>149</v>
      </c>
      <c r="B12" s="22" t="s">
        <v>66</v>
      </c>
      <c r="C12" s="23">
        <f t="shared" si="0"/>
        <v>60.493827160493829</v>
      </c>
      <c r="D12" s="23" t="str">
        <f t="shared" si="1"/>
        <v>56 - 65</v>
      </c>
      <c r="E12" s="23">
        <f t="shared" si="2"/>
        <v>93.004115226337447</v>
      </c>
      <c r="F12" s="23" t="str">
        <f t="shared" si="3"/>
        <v>90 - 95</v>
      </c>
      <c r="G12" s="23">
        <f t="shared" si="4"/>
        <v>95.267489711934161</v>
      </c>
      <c r="H12" s="23" t="str">
        <f t="shared" si="5"/>
        <v>93 - 97</v>
      </c>
      <c r="I12" s="341">
        <f t="shared" si="6"/>
        <v>32.510288065843618</v>
      </c>
      <c r="J12" s="342">
        <f t="shared" si="7"/>
        <v>2.2633744855967137</v>
      </c>
      <c r="K12" s="343">
        <v>60</v>
      </c>
      <c r="L12" s="344">
        <v>95</v>
      </c>
      <c r="M12" s="151">
        <v>294</v>
      </c>
      <c r="N12" s="151">
        <v>486</v>
      </c>
      <c r="O12" s="151">
        <v>158</v>
      </c>
      <c r="P12" s="151">
        <v>486</v>
      </c>
      <c r="Q12" s="151">
        <v>11</v>
      </c>
      <c r="R12" s="151">
        <v>486</v>
      </c>
      <c r="V12" s="283"/>
      <c r="W12" s="283"/>
      <c r="X12" s="284"/>
      <c r="Y12" s="34"/>
      <c r="Z12" s="34"/>
      <c r="AA12" s="284"/>
    </row>
    <row r="13" spans="1:27">
      <c r="A13" s="22" t="s">
        <v>194</v>
      </c>
      <c r="B13" s="22" t="s">
        <v>195</v>
      </c>
      <c r="C13" s="23">
        <f t="shared" si="0"/>
        <v>63.713080168776372</v>
      </c>
      <c r="D13" s="23" t="str">
        <f t="shared" si="1"/>
        <v>60 - 67</v>
      </c>
      <c r="E13" s="23">
        <f t="shared" si="2"/>
        <v>92.827004219409275</v>
      </c>
      <c r="F13" s="23" t="str">
        <f t="shared" si="3"/>
        <v>91 - 95</v>
      </c>
      <c r="G13" s="23">
        <f t="shared" si="4"/>
        <v>95.780590717299575</v>
      </c>
      <c r="H13" s="23" t="str">
        <f t="shared" si="5"/>
        <v>94 - 97</v>
      </c>
      <c r="I13" s="341">
        <f t="shared" si="6"/>
        <v>29.113924050632903</v>
      </c>
      <c r="J13" s="342">
        <f t="shared" si="7"/>
        <v>2.9535864978902993</v>
      </c>
      <c r="K13" s="343">
        <v>60</v>
      </c>
      <c r="L13" s="344">
        <v>95</v>
      </c>
      <c r="M13" s="151">
        <v>453</v>
      </c>
      <c r="N13" s="151">
        <v>711</v>
      </c>
      <c r="O13" s="151">
        <v>207</v>
      </c>
      <c r="P13" s="151">
        <v>711</v>
      </c>
      <c r="Q13" s="151">
        <v>21</v>
      </c>
      <c r="R13" s="151">
        <v>711</v>
      </c>
      <c r="V13" s="283"/>
      <c r="W13" s="283"/>
      <c r="X13" s="284"/>
      <c r="Y13" s="34"/>
      <c r="Z13" s="34"/>
      <c r="AA13" s="284"/>
    </row>
    <row r="14" spans="1:27">
      <c r="A14" s="22" t="s">
        <v>68</v>
      </c>
      <c r="B14" s="22" t="s">
        <v>69</v>
      </c>
      <c r="C14" s="23">
        <f t="shared" si="0"/>
        <v>68.181818181818173</v>
      </c>
      <c r="D14" s="23" t="str">
        <f t="shared" si="1"/>
        <v>61 - 75</v>
      </c>
      <c r="E14" s="23">
        <f t="shared" si="2"/>
        <v>92.045454545454547</v>
      </c>
      <c r="F14" s="23" t="str">
        <f t="shared" si="3"/>
        <v>87 - 95</v>
      </c>
      <c r="G14" s="23">
        <f t="shared" si="4"/>
        <v>96.590909090909093</v>
      </c>
      <c r="H14" s="23" t="str">
        <f t="shared" si="5"/>
        <v>93 - 98</v>
      </c>
      <c r="I14" s="341">
        <f t="shared" si="6"/>
        <v>23.863636363636374</v>
      </c>
      <c r="J14" s="342">
        <f t="shared" si="7"/>
        <v>4.5454545454545467</v>
      </c>
      <c r="K14" s="343">
        <v>60</v>
      </c>
      <c r="L14" s="344">
        <v>95</v>
      </c>
      <c r="M14" s="151">
        <v>120</v>
      </c>
      <c r="N14" s="151">
        <v>176</v>
      </c>
      <c r="O14" s="151">
        <v>42</v>
      </c>
      <c r="P14" s="151">
        <v>176</v>
      </c>
      <c r="Q14" s="151">
        <v>8</v>
      </c>
      <c r="R14" s="151">
        <v>176</v>
      </c>
      <c r="V14" s="283"/>
      <c r="W14" s="283"/>
      <c r="X14" s="284"/>
      <c r="Y14" s="34"/>
      <c r="Z14" s="34"/>
      <c r="AA14" s="284"/>
    </row>
    <row r="15" spans="1:27">
      <c r="A15" s="22" t="s">
        <v>46</v>
      </c>
      <c r="B15" s="22" t="s">
        <v>47</v>
      </c>
      <c r="C15" s="23">
        <f t="shared" si="0"/>
        <v>33.753943217665615</v>
      </c>
      <c r="D15" s="23" t="str">
        <f t="shared" si="1"/>
        <v>30 - 38</v>
      </c>
      <c r="E15" s="23">
        <f t="shared" si="2"/>
        <v>91.16719242902208</v>
      </c>
      <c r="F15" s="23" t="str">
        <f t="shared" si="3"/>
        <v>89 - 93</v>
      </c>
      <c r="G15" s="23">
        <f t="shared" si="4"/>
        <v>95.741324921135657</v>
      </c>
      <c r="H15" s="23" t="str">
        <f t="shared" si="5"/>
        <v>94 - 97</v>
      </c>
      <c r="I15" s="341">
        <f t="shared" si="6"/>
        <v>57.413249211356465</v>
      </c>
      <c r="J15" s="342">
        <f t="shared" si="7"/>
        <v>4.5741324921135771</v>
      </c>
      <c r="K15" s="343">
        <v>60</v>
      </c>
      <c r="L15" s="344">
        <v>95</v>
      </c>
      <c r="M15" s="151">
        <v>214</v>
      </c>
      <c r="N15" s="151">
        <v>634</v>
      </c>
      <c r="O15" s="151">
        <v>364</v>
      </c>
      <c r="P15" s="151">
        <v>634</v>
      </c>
      <c r="Q15" s="151">
        <v>29</v>
      </c>
      <c r="R15" s="151">
        <v>634</v>
      </c>
      <c r="V15" s="283"/>
      <c r="W15" s="283"/>
      <c r="X15" s="284"/>
      <c r="Y15" s="34"/>
      <c r="Z15" s="34"/>
      <c r="AA15" s="284"/>
    </row>
    <row r="16" spans="1:27">
      <c r="A16" s="22" t="s">
        <v>82</v>
      </c>
      <c r="B16" s="22" t="s">
        <v>83</v>
      </c>
      <c r="C16" s="23">
        <f t="shared" si="0"/>
        <v>60</v>
      </c>
      <c r="D16" s="23" t="str">
        <f t="shared" si="1"/>
        <v>53 - 66</v>
      </c>
      <c r="E16" s="23">
        <f t="shared" si="2"/>
        <v>91.162790697674424</v>
      </c>
      <c r="F16" s="23" t="str">
        <f t="shared" si="3"/>
        <v>87 - 94</v>
      </c>
      <c r="G16" s="23">
        <f t="shared" si="4"/>
        <v>92.558139534883722</v>
      </c>
      <c r="H16" s="23" t="str">
        <f t="shared" si="5"/>
        <v>88 - 95</v>
      </c>
      <c r="I16" s="341">
        <f t="shared" si="6"/>
        <v>31.162790697674424</v>
      </c>
      <c r="J16" s="342">
        <f t="shared" si="7"/>
        <v>1.3953488372092977</v>
      </c>
      <c r="K16" s="343">
        <v>60</v>
      </c>
      <c r="L16" s="344">
        <v>95</v>
      </c>
      <c r="M16" s="151">
        <v>129</v>
      </c>
      <c r="N16" s="151">
        <v>215</v>
      </c>
      <c r="O16" s="151">
        <v>67</v>
      </c>
      <c r="P16" s="151">
        <v>215</v>
      </c>
      <c r="Q16" s="151">
        <v>3</v>
      </c>
      <c r="R16" s="151">
        <v>215</v>
      </c>
      <c r="V16" s="283"/>
      <c r="W16" s="283"/>
      <c r="X16" s="284"/>
      <c r="Y16" s="34"/>
      <c r="Z16" s="34"/>
      <c r="AA16" s="284"/>
    </row>
    <row r="17" spans="1:27">
      <c r="A17" s="22" t="s">
        <v>147</v>
      </c>
      <c r="B17" s="22" t="s">
        <v>61</v>
      </c>
      <c r="C17" s="23">
        <f t="shared" si="0"/>
        <v>75.335120643431637</v>
      </c>
      <c r="D17" s="23" t="str">
        <f t="shared" si="1"/>
        <v>71 - 79</v>
      </c>
      <c r="E17" s="23">
        <f t="shared" si="2"/>
        <v>91.152815013404833</v>
      </c>
      <c r="F17" s="23" t="str">
        <f t="shared" si="3"/>
        <v>88 - 94</v>
      </c>
      <c r="G17" s="23">
        <f t="shared" si="4"/>
        <v>93.833780160857899</v>
      </c>
      <c r="H17" s="23" t="str">
        <f t="shared" si="5"/>
        <v>91 - 96</v>
      </c>
      <c r="I17" s="341">
        <f t="shared" si="6"/>
        <v>15.817694369973196</v>
      </c>
      <c r="J17" s="342">
        <f t="shared" si="7"/>
        <v>2.6809651474530654</v>
      </c>
      <c r="K17" s="343">
        <v>60</v>
      </c>
      <c r="L17" s="344">
        <v>95</v>
      </c>
      <c r="M17" s="151">
        <v>281</v>
      </c>
      <c r="N17" s="151">
        <v>373</v>
      </c>
      <c r="O17" s="151">
        <v>59</v>
      </c>
      <c r="P17" s="151">
        <v>373</v>
      </c>
      <c r="Q17" s="151">
        <v>10</v>
      </c>
      <c r="R17" s="151">
        <v>373</v>
      </c>
      <c r="V17" s="283"/>
      <c r="W17" s="283"/>
      <c r="X17" s="284"/>
      <c r="Y17" s="34"/>
      <c r="Z17" s="34"/>
      <c r="AA17" s="284"/>
    </row>
    <row r="18" spans="1:27">
      <c r="A18" s="22" t="s">
        <v>63</v>
      </c>
      <c r="B18" s="22" t="s">
        <v>64</v>
      </c>
      <c r="C18" s="23">
        <f t="shared" si="0"/>
        <v>69.148936170212778</v>
      </c>
      <c r="D18" s="23" t="str">
        <f t="shared" si="1"/>
        <v>59 - 78</v>
      </c>
      <c r="E18" s="23">
        <f t="shared" si="2"/>
        <v>90.425531914893625</v>
      </c>
      <c r="F18" s="23" t="str">
        <f t="shared" si="3"/>
        <v>83 - 95</v>
      </c>
      <c r="G18" s="23">
        <f t="shared" si="4"/>
        <v>93.61702127659575</v>
      </c>
      <c r="H18" s="23" t="str">
        <f t="shared" si="5"/>
        <v>87 - 97</v>
      </c>
      <c r="I18" s="341">
        <f t="shared" si="6"/>
        <v>21.276595744680847</v>
      </c>
      <c r="J18" s="342">
        <f t="shared" si="7"/>
        <v>3.1914893617021249</v>
      </c>
      <c r="K18" s="343">
        <v>60</v>
      </c>
      <c r="L18" s="344">
        <v>95</v>
      </c>
      <c r="M18" s="151">
        <v>65</v>
      </c>
      <c r="N18" s="151">
        <v>94</v>
      </c>
      <c r="O18" s="151">
        <v>20</v>
      </c>
      <c r="P18" s="151">
        <v>94</v>
      </c>
      <c r="Q18" s="151">
        <v>3</v>
      </c>
      <c r="R18" s="151">
        <v>94</v>
      </c>
      <c r="V18" s="283"/>
      <c r="W18" s="283"/>
      <c r="X18" s="284"/>
      <c r="Y18" s="34"/>
      <c r="Z18" s="34"/>
      <c r="AA18" s="284"/>
    </row>
    <row r="19" spans="1:27">
      <c r="A19" s="22" t="s">
        <v>111</v>
      </c>
      <c r="B19" s="22" t="s">
        <v>112</v>
      </c>
      <c r="C19" s="23">
        <f t="shared" si="0"/>
        <v>58.407079646017699</v>
      </c>
      <c r="D19" s="23" t="str">
        <f t="shared" si="1"/>
        <v>49 - 67</v>
      </c>
      <c r="E19" s="23">
        <f t="shared" si="2"/>
        <v>89.380530973451329</v>
      </c>
      <c r="F19" s="23" t="str">
        <f t="shared" si="3"/>
        <v>82 - 94</v>
      </c>
      <c r="G19" s="23">
        <f t="shared" si="4"/>
        <v>94.690265486725664</v>
      </c>
      <c r="H19" s="23" t="str">
        <f t="shared" si="5"/>
        <v>89 - 98</v>
      </c>
      <c r="I19" s="341">
        <f t="shared" si="6"/>
        <v>30.973451327433629</v>
      </c>
      <c r="J19" s="342">
        <f t="shared" si="7"/>
        <v>5.3097345132743357</v>
      </c>
      <c r="K19" s="343">
        <v>60</v>
      </c>
      <c r="L19" s="344">
        <v>95</v>
      </c>
      <c r="M19" s="151">
        <v>66</v>
      </c>
      <c r="N19" s="151">
        <v>113</v>
      </c>
      <c r="O19" s="151">
        <v>35</v>
      </c>
      <c r="P19" s="151">
        <v>113</v>
      </c>
      <c r="Q19" s="151">
        <v>6</v>
      </c>
      <c r="R19" s="151">
        <v>113</v>
      </c>
      <c r="V19" s="283"/>
      <c r="W19" s="283"/>
      <c r="X19" s="284"/>
      <c r="Y19" s="34"/>
      <c r="Z19" s="34"/>
      <c r="AA19" s="284"/>
    </row>
    <row r="20" spans="1:27">
      <c r="A20" s="22" t="s">
        <v>99</v>
      </c>
      <c r="B20" s="22" t="s">
        <v>100</v>
      </c>
      <c r="C20" s="23">
        <f t="shared" si="0"/>
        <v>49.285714285714292</v>
      </c>
      <c r="D20" s="23" t="str">
        <f t="shared" si="1"/>
        <v>41 - 57</v>
      </c>
      <c r="E20" s="23">
        <f t="shared" si="2"/>
        <v>89.285714285714292</v>
      </c>
      <c r="F20" s="23" t="str">
        <f t="shared" si="3"/>
        <v>83 - 93</v>
      </c>
      <c r="G20" s="23">
        <f t="shared" si="4"/>
        <v>92.857142857142861</v>
      </c>
      <c r="H20" s="23" t="str">
        <f t="shared" si="5"/>
        <v>87 - 96</v>
      </c>
      <c r="I20" s="341">
        <f t="shared" si="6"/>
        <v>40</v>
      </c>
      <c r="J20" s="342">
        <f t="shared" si="7"/>
        <v>3.5714285714285694</v>
      </c>
      <c r="K20" s="343">
        <v>60</v>
      </c>
      <c r="L20" s="344">
        <v>95</v>
      </c>
      <c r="M20" s="151">
        <v>69</v>
      </c>
      <c r="N20" s="151">
        <v>140</v>
      </c>
      <c r="O20" s="151">
        <v>56</v>
      </c>
      <c r="P20" s="151">
        <v>140</v>
      </c>
      <c r="Q20" s="151">
        <v>5</v>
      </c>
      <c r="R20" s="151">
        <v>140</v>
      </c>
      <c r="V20" s="283"/>
      <c r="W20" s="283"/>
      <c r="X20" s="284"/>
      <c r="Y20" s="34"/>
      <c r="Z20" s="34"/>
      <c r="AA20" s="284"/>
    </row>
    <row r="21" spans="1:27">
      <c r="A21" s="22" t="s">
        <v>73</v>
      </c>
      <c r="B21" s="22" t="s">
        <v>74</v>
      </c>
      <c r="C21" s="23">
        <f t="shared" si="0"/>
        <v>55.555555555555557</v>
      </c>
      <c r="D21" s="23" t="str">
        <f t="shared" si="1"/>
        <v>34 - 75</v>
      </c>
      <c r="E21" s="23">
        <f t="shared" si="2"/>
        <v>88.888888888888886</v>
      </c>
      <c r="F21" s="23" t="str">
        <f t="shared" si="3"/>
        <v>67 - 97</v>
      </c>
      <c r="G21" s="23">
        <f t="shared" si="4"/>
        <v>94.444444444444443</v>
      </c>
      <c r="H21" s="23" t="str">
        <f t="shared" si="5"/>
        <v>74 - 99</v>
      </c>
      <c r="I21" s="341">
        <f t="shared" si="6"/>
        <v>33.333333333333329</v>
      </c>
      <c r="J21" s="342">
        <f t="shared" si="7"/>
        <v>5.5555555555555571</v>
      </c>
      <c r="K21" s="343">
        <v>60</v>
      </c>
      <c r="L21" s="344">
        <v>95</v>
      </c>
      <c r="M21" s="151">
        <v>10</v>
      </c>
      <c r="N21" s="151">
        <v>18</v>
      </c>
      <c r="O21" s="151">
        <v>6</v>
      </c>
      <c r="P21" s="151">
        <v>18</v>
      </c>
      <c r="Q21" s="151">
        <v>1</v>
      </c>
      <c r="R21" s="151">
        <v>18</v>
      </c>
      <c r="V21" s="283"/>
      <c r="W21" s="283"/>
      <c r="X21" s="284"/>
      <c r="Y21" s="34"/>
      <c r="Z21" s="34"/>
      <c r="AA21" s="284"/>
    </row>
    <row r="22" spans="1:27">
      <c r="A22" s="22" t="s">
        <v>150</v>
      </c>
      <c r="B22" s="22" t="s">
        <v>71</v>
      </c>
      <c r="C22" s="23">
        <f t="shared" si="0"/>
        <v>60.624999999999993</v>
      </c>
      <c r="D22" s="23" t="str">
        <f t="shared" si="1"/>
        <v>55 - 66</v>
      </c>
      <c r="E22" s="23">
        <f t="shared" si="2"/>
        <v>88.125</v>
      </c>
      <c r="F22" s="23" t="str">
        <f t="shared" si="3"/>
        <v>84 - 91</v>
      </c>
      <c r="G22" s="23">
        <f t="shared" si="4"/>
        <v>93.75</v>
      </c>
      <c r="H22" s="23" t="str">
        <f t="shared" si="5"/>
        <v>91 - 96</v>
      </c>
      <c r="I22" s="341">
        <f t="shared" si="6"/>
        <v>27.500000000000007</v>
      </c>
      <c r="J22" s="342">
        <f t="shared" si="7"/>
        <v>5.625</v>
      </c>
      <c r="K22" s="343">
        <v>60</v>
      </c>
      <c r="L22" s="344">
        <v>95</v>
      </c>
      <c r="M22" s="151">
        <v>194</v>
      </c>
      <c r="N22" s="151">
        <v>320</v>
      </c>
      <c r="O22" s="151">
        <v>88</v>
      </c>
      <c r="P22" s="151">
        <v>320</v>
      </c>
      <c r="Q22" s="151">
        <v>18</v>
      </c>
      <c r="R22" s="151">
        <v>320</v>
      </c>
      <c r="V22" s="283"/>
      <c r="W22" s="283"/>
      <c r="X22" s="284"/>
      <c r="Y22" s="34"/>
      <c r="Z22" s="34"/>
      <c r="AA22" s="284"/>
    </row>
    <row r="23" spans="1:27">
      <c r="A23" s="22" t="s">
        <v>76</v>
      </c>
      <c r="B23" s="22" t="s">
        <v>77</v>
      </c>
      <c r="C23" s="23">
        <f t="shared" si="0"/>
        <v>74.193548387096769</v>
      </c>
      <c r="D23" s="23" t="str">
        <f t="shared" si="1"/>
        <v>57 - 86</v>
      </c>
      <c r="E23" s="23">
        <f t="shared" si="2"/>
        <v>87.096774193548384</v>
      </c>
      <c r="F23" s="23" t="str">
        <f t="shared" si="3"/>
        <v>71 - 95</v>
      </c>
      <c r="G23" s="23">
        <f t="shared" si="4"/>
        <v>90.322580645161281</v>
      </c>
      <c r="H23" s="23" t="str">
        <f t="shared" si="5"/>
        <v>75 - 97</v>
      </c>
      <c r="I23" s="341">
        <f t="shared" si="6"/>
        <v>12.903225806451616</v>
      </c>
      <c r="J23" s="342">
        <f t="shared" si="7"/>
        <v>3.2258064516128968</v>
      </c>
      <c r="K23" s="343">
        <v>60</v>
      </c>
      <c r="L23" s="344">
        <v>95</v>
      </c>
      <c r="M23" s="151">
        <v>23</v>
      </c>
      <c r="N23" s="151">
        <v>31</v>
      </c>
      <c r="O23" s="151">
        <v>4</v>
      </c>
      <c r="P23" s="151">
        <v>31</v>
      </c>
      <c r="Q23" s="151">
        <v>1</v>
      </c>
      <c r="R23" s="151">
        <v>31</v>
      </c>
      <c r="V23" s="283"/>
      <c r="W23" s="34"/>
      <c r="X23" s="284"/>
      <c r="Y23" s="34"/>
      <c r="Z23" s="34"/>
      <c r="AA23" s="284"/>
    </row>
    <row r="24" spans="1:27">
      <c r="A24" s="22" t="s">
        <v>88</v>
      </c>
      <c r="B24" s="22" t="s">
        <v>89</v>
      </c>
      <c r="C24" s="23">
        <f t="shared" si="0"/>
        <v>40.476190476190474</v>
      </c>
      <c r="D24" s="23" t="str">
        <f t="shared" si="1"/>
        <v>34 - 47</v>
      </c>
      <c r="E24" s="23">
        <f t="shared" si="2"/>
        <v>86.666666666666671</v>
      </c>
      <c r="F24" s="23" t="str">
        <f t="shared" si="3"/>
        <v>81 - 91</v>
      </c>
      <c r="G24" s="23">
        <f t="shared" si="4"/>
        <v>96.666666666666671</v>
      </c>
      <c r="H24" s="23" t="str">
        <f t="shared" si="5"/>
        <v>93 - 98</v>
      </c>
      <c r="I24" s="341">
        <f t="shared" si="6"/>
        <v>46.190476190476197</v>
      </c>
      <c r="J24" s="342">
        <f t="shared" si="7"/>
        <v>10</v>
      </c>
      <c r="K24" s="343">
        <v>60</v>
      </c>
      <c r="L24" s="344">
        <v>95</v>
      </c>
      <c r="M24" s="151">
        <v>85</v>
      </c>
      <c r="N24" s="151">
        <v>210</v>
      </c>
      <c r="O24" s="151">
        <v>97</v>
      </c>
      <c r="P24" s="151">
        <v>210</v>
      </c>
      <c r="Q24" s="151">
        <v>21</v>
      </c>
      <c r="R24" s="151">
        <v>210</v>
      </c>
      <c r="V24" s="283"/>
      <c r="W24" s="34"/>
      <c r="X24" s="284"/>
      <c r="Y24" s="34"/>
      <c r="Z24" s="34"/>
      <c r="AA24" s="284"/>
    </row>
    <row r="25" spans="1:27">
      <c r="A25" s="22" t="s">
        <v>54</v>
      </c>
      <c r="B25" s="22" t="s">
        <v>55</v>
      </c>
      <c r="C25" s="23">
        <f t="shared" si="0"/>
        <v>55.172413793103445</v>
      </c>
      <c r="D25" s="23" t="str">
        <f t="shared" si="1"/>
        <v>38 - 72</v>
      </c>
      <c r="E25" s="23">
        <f t="shared" si="2"/>
        <v>86.206896551724128</v>
      </c>
      <c r="F25" s="23" t="str">
        <f t="shared" si="3"/>
        <v>69 - 95</v>
      </c>
      <c r="G25" s="23">
        <f t="shared" si="4"/>
        <v>86.206896551724128</v>
      </c>
      <c r="H25" s="23" t="str">
        <f t="shared" si="5"/>
        <v>69 - 95</v>
      </c>
      <c r="I25" s="341">
        <f t="shared" si="6"/>
        <v>31.034482758620683</v>
      </c>
      <c r="J25" s="342">
        <f t="shared" si="7"/>
        <v>0</v>
      </c>
      <c r="K25" s="343">
        <v>60</v>
      </c>
      <c r="L25" s="344">
        <v>95</v>
      </c>
      <c r="M25" s="151">
        <v>16</v>
      </c>
      <c r="N25" s="151">
        <v>29</v>
      </c>
      <c r="O25" s="151">
        <v>9</v>
      </c>
      <c r="P25" s="151">
        <v>29</v>
      </c>
      <c r="Q25" s="151">
        <v>0</v>
      </c>
      <c r="R25" s="151">
        <v>29</v>
      </c>
      <c r="V25" s="283"/>
      <c r="W25" s="283"/>
      <c r="X25" s="284"/>
      <c r="Y25" s="34"/>
      <c r="Z25" s="34"/>
      <c r="AA25" s="284"/>
    </row>
    <row r="26" spans="1:27">
      <c r="A26" s="22" t="s">
        <v>93</v>
      </c>
      <c r="B26" s="22" t="s">
        <v>94</v>
      </c>
      <c r="C26" s="23">
        <f t="shared" si="0"/>
        <v>54.891304347826086</v>
      </c>
      <c r="D26" s="23" t="str">
        <f t="shared" si="1"/>
        <v>51 - 59</v>
      </c>
      <c r="E26" s="23">
        <f t="shared" si="2"/>
        <v>85.326086956521735</v>
      </c>
      <c r="F26" s="23" t="str">
        <f t="shared" si="3"/>
        <v>82 - 88</v>
      </c>
      <c r="G26" s="23">
        <f t="shared" si="4"/>
        <v>91.485507246376812</v>
      </c>
      <c r="H26" s="23" t="str">
        <f t="shared" si="5"/>
        <v>89 - 94</v>
      </c>
      <c r="I26" s="341">
        <f t="shared" si="6"/>
        <v>30.434782608695649</v>
      </c>
      <c r="J26" s="342">
        <f t="shared" si="7"/>
        <v>6.1594202898550776</v>
      </c>
      <c r="K26" s="343">
        <v>60</v>
      </c>
      <c r="L26" s="344">
        <v>95</v>
      </c>
      <c r="M26" s="151">
        <v>303</v>
      </c>
      <c r="N26" s="151">
        <v>552</v>
      </c>
      <c r="O26" s="151">
        <v>168</v>
      </c>
      <c r="P26" s="151">
        <v>552</v>
      </c>
      <c r="Q26" s="151">
        <v>34</v>
      </c>
      <c r="R26" s="151">
        <v>552</v>
      </c>
      <c r="V26" s="283"/>
      <c r="W26" s="283"/>
      <c r="X26" s="284"/>
      <c r="Y26" s="34"/>
      <c r="Z26" s="34"/>
      <c r="AA26" s="284"/>
    </row>
    <row r="27" spans="1:27">
      <c r="A27" s="22" t="s">
        <v>108</v>
      </c>
      <c r="B27" s="22" t="s">
        <v>109</v>
      </c>
      <c r="C27" s="23">
        <f t="shared" si="0"/>
        <v>26.934984520123841</v>
      </c>
      <c r="D27" s="23" t="str">
        <f t="shared" si="1"/>
        <v>22 - 32</v>
      </c>
      <c r="E27" s="23">
        <f t="shared" si="2"/>
        <v>84.210526315789465</v>
      </c>
      <c r="F27" s="23" t="str">
        <f t="shared" si="3"/>
        <v>80 - 88</v>
      </c>
      <c r="G27" s="23">
        <f t="shared" si="4"/>
        <v>93.808049535603715</v>
      </c>
      <c r="H27" s="23" t="str">
        <f t="shared" si="5"/>
        <v>91 - 96</v>
      </c>
      <c r="I27" s="341">
        <f t="shared" si="6"/>
        <v>57.275541795665625</v>
      </c>
      <c r="J27" s="342">
        <f t="shared" si="7"/>
        <v>9.5975232198142493</v>
      </c>
      <c r="K27" s="343">
        <v>60</v>
      </c>
      <c r="L27" s="344">
        <v>95</v>
      </c>
      <c r="M27" s="151">
        <v>87</v>
      </c>
      <c r="N27" s="151">
        <v>323</v>
      </c>
      <c r="O27" s="151">
        <v>185</v>
      </c>
      <c r="P27" s="151">
        <v>323</v>
      </c>
      <c r="Q27" s="151">
        <v>31</v>
      </c>
      <c r="R27" s="151">
        <v>323</v>
      </c>
      <c r="V27" s="283"/>
      <c r="W27" s="283"/>
      <c r="X27" s="284"/>
      <c r="Y27" s="34"/>
      <c r="Z27" s="34"/>
      <c r="AA27" s="284"/>
    </row>
    <row r="28" spans="1:27">
      <c r="A28" s="22" t="s">
        <v>51</v>
      </c>
      <c r="B28" s="22" t="s">
        <v>52</v>
      </c>
      <c r="C28" s="23">
        <f t="shared" si="0"/>
        <v>49.655172413793103</v>
      </c>
      <c r="D28" s="23" t="str">
        <f t="shared" si="1"/>
        <v>42 - 58</v>
      </c>
      <c r="E28" s="23">
        <f t="shared" si="2"/>
        <v>83.448275862068968</v>
      </c>
      <c r="F28" s="23" t="str">
        <f t="shared" si="3"/>
        <v>77 - 89</v>
      </c>
      <c r="G28" s="23">
        <f t="shared" si="4"/>
        <v>89.65517241379311</v>
      </c>
      <c r="H28" s="23" t="str">
        <f t="shared" si="5"/>
        <v>84 - 94</v>
      </c>
      <c r="I28" s="341">
        <f t="shared" si="6"/>
        <v>33.793103448275865</v>
      </c>
      <c r="J28" s="342">
        <f t="shared" si="7"/>
        <v>6.2068965517241423</v>
      </c>
      <c r="K28" s="343">
        <v>60</v>
      </c>
      <c r="L28" s="344">
        <v>95</v>
      </c>
      <c r="M28" s="151">
        <v>72</v>
      </c>
      <c r="N28" s="151">
        <v>145</v>
      </c>
      <c r="O28" s="151">
        <v>49</v>
      </c>
      <c r="P28" s="151">
        <v>145</v>
      </c>
      <c r="Q28" s="151">
        <v>9</v>
      </c>
      <c r="R28" s="151">
        <v>145</v>
      </c>
      <c r="V28" s="283"/>
      <c r="W28" s="34"/>
      <c r="X28" s="284"/>
      <c r="Y28" s="34"/>
      <c r="Z28" s="34"/>
      <c r="AA28" s="284"/>
    </row>
    <row r="29" spans="1:27">
      <c r="A29" s="22" t="s">
        <v>23</v>
      </c>
      <c r="B29" s="22" t="s">
        <v>117</v>
      </c>
      <c r="C29" s="23">
        <f t="shared" si="0"/>
        <v>66.666666666666657</v>
      </c>
      <c r="D29" s="23" t="str">
        <f t="shared" si="1"/>
        <v>47 - 82</v>
      </c>
      <c r="E29" s="23">
        <f t="shared" si="2"/>
        <v>83.333333333333343</v>
      </c>
      <c r="F29" s="23" t="str">
        <f t="shared" si="3"/>
        <v>64 - 93</v>
      </c>
      <c r="G29" s="23">
        <f t="shared" si="4"/>
        <v>95.833333333333343</v>
      </c>
      <c r="H29" s="23" t="str">
        <f t="shared" si="5"/>
        <v>80 - 99</v>
      </c>
      <c r="I29" s="341">
        <f t="shared" si="6"/>
        <v>16.666666666666686</v>
      </c>
      <c r="J29" s="342">
        <f t="shared" si="7"/>
        <v>12.5</v>
      </c>
      <c r="K29" s="343">
        <v>60</v>
      </c>
      <c r="L29" s="344">
        <v>95</v>
      </c>
      <c r="M29" s="151">
        <v>16</v>
      </c>
      <c r="N29" s="151">
        <v>24</v>
      </c>
      <c r="O29" s="151">
        <v>4</v>
      </c>
      <c r="P29" s="151">
        <v>24</v>
      </c>
      <c r="Q29" s="151">
        <v>3</v>
      </c>
      <c r="R29" s="151">
        <v>24</v>
      </c>
      <c r="V29" s="283"/>
      <c r="W29" s="283"/>
      <c r="X29" s="284"/>
      <c r="Y29" s="34"/>
      <c r="Z29" s="34"/>
      <c r="AA29" s="284"/>
    </row>
    <row r="30" spans="1:27">
      <c r="A30" s="22" t="s">
        <v>44</v>
      </c>
      <c r="B30" s="22" t="s">
        <v>43</v>
      </c>
      <c r="C30" s="23">
        <f t="shared" si="0"/>
        <v>38.095238095238095</v>
      </c>
      <c r="D30" s="23" t="str">
        <f t="shared" si="1"/>
        <v>21 - 59</v>
      </c>
      <c r="E30" s="23">
        <f t="shared" si="2"/>
        <v>80.952380952380949</v>
      </c>
      <c r="F30" s="23" t="str">
        <f t="shared" si="3"/>
        <v>60 - 92</v>
      </c>
      <c r="G30" s="23">
        <f t="shared" si="4"/>
        <v>90.476190476190482</v>
      </c>
      <c r="H30" s="23" t="str">
        <f t="shared" si="5"/>
        <v>71 - 97</v>
      </c>
      <c r="I30" s="341">
        <f t="shared" si="6"/>
        <v>42.857142857142854</v>
      </c>
      <c r="J30" s="342">
        <f t="shared" si="7"/>
        <v>9.5238095238095326</v>
      </c>
      <c r="K30" s="343">
        <v>60</v>
      </c>
      <c r="L30" s="344">
        <v>95</v>
      </c>
      <c r="M30" s="151">
        <v>8</v>
      </c>
      <c r="N30" s="151">
        <v>21</v>
      </c>
      <c r="O30" s="151">
        <v>9</v>
      </c>
      <c r="P30" s="151">
        <v>21</v>
      </c>
      <c r="Q30" s="151">
        <v>2</v>
      </c>
      <c r="R30" s="151">
        <v>21</v>
      </c>
      <c r="V30" s="283"/>
      <c r="W30" s="283"/>
      <c r="X30" s="284"/>
      <c r="Y30" s="34"/>
      <c r="Z30" s="34"/>
      <c r="AA30" s="284"/>
    </row>
    <row r="31" spans="1:27">
      <c r="A31" s="22" t="s">
        <v>102</v>
      </c>
      <c r="B31" s="22" t="s">
        <v>103</v>
      </c>
      <c r="C31" s="23">
        <f t="shared" si="0"/>
        <v>60</v>
      </c>
      <c r="D31" s="23" t="str">
        <f t="shared" si="1"/>
        <v>39 - 78</v>
      </c>
      <c r="E31" s="23">
        <f t="shared" si="2"/>
        <v>80</v>
      </c>
      <c r="F31" s="23" t="str">
        <f t="shared" si="3"/>
        <v>58 - 92</v>
      </c>
      <c r="G31" s="23">
        <f t="shared" si="4"/>
        <v>90</v>
      </c>
      <c r="H31" s="23" t="str">
        <f t="shared" si="5"/>
        <v>70 - 97</v>
      </c>
      <c r="I31" s="345">
        <f t="shared" si="6"/>
        <v>20</v>
      </c>
      <c r="J31" s="346">
        <f t="shared" si="7"/>
        <v>10</v>
      </c>
      <c r="K31" s="347">
        <v>60</v>
      </c>
      <c r="L31" s="348">
        <v>95</v>
      </c>
      <c r="M31" s="151">
        <v>12</v>
      </c>
      <c r="N31" s="151">
        <v>20</v>
      </c>
      <c r="O31" s="151">
        <v>4</v>
      </c>
      <c r="P31" s="151">
        <v>20</v>
      </c>
      <c r="Q31" s="151">
        <v>2</v>
      </c>
      <c r="R31" s="151">
        <v>20</v>
      </c>
      <c r="V31" s="283"/>
      <c r="W31" s="283"/>
      <c r="X31" s="284"/>
      <c r="Y31" s="34"/>
      <c r="Z31" s="34"/>
      <c r="AA31" s="284"/>
    </row>
    <row r="32" spans="1:27">
      <c r="A32" s="24"/>
      <c r="B32" s="24"/>
      <c r="C32" s="39"/>
      <c r="D32" s="39"/>
      <c r="E32" s="39"/>
      <c r="F32" s="39"/>
      <c r="G32" s="39"/>
      <c r="H32" s="39"/>
      <c r="I32" s="40"/>
      <c r="J32" s="40"/>
      <c r="K32" s="41"/>
      <c r="L32" s="41"/>
      <c r="M32" s="42"/>
      <c r="N32" s="42"/>
      <c r="O32" s="42"/>
      <c r="P32" s="42"/>
      <c r="Q32" s="42"/>
      <c r="R32" s="42"/>
    </row>
    <row r="33" spans="1:18">
      <c r="A33" s="24"/>
      <c r="C33" s="11"/>
      <c r="D33" s="11"/>
      <c r="E33" s="11"/>
      <c r="F33" s="11"/>
      <c r="G33" s="11"/>
      <c r="H33" s="11"/>
      <c r="I33" s="11"/>
      <c r="J33" s="11"/>
    </row>
    <row r="34" spans="1:18" ht="30" customHeight="1">
      <c r="A34" s="434" t="s">
        <v>119</v>
      </c>
      <c r="B34" s="435"/>
      <c r="C34" s="464" t="str">
        <f>C2&amp;" (%)"</f>
        <v>Same Day (%)</v>
      </c>
      <c r="D34" s="465"/>
      <c r="E34" s="464" t="str">
        <f>E2&amp;" (%)"</f>
        <v>Within 1 Day (%)</v>
      </c>
      <c r="F34" s="465"/>
      <c r="G34" s="464" t="str">
        <f>G2&amp;" (%)"</f>
        <v>Within 2 Days (%)</v>
      </c>
      <c r="H34" s="466"/>
      <c r="I34" s="436"/>
      <c r="J34" s="467"/>
      <c r="K34" s="467"/>
      <c r="L34" s="468"/>
      <c r="M34" s="443" t="s">
        <v>34</v>
      </c>
      <c r="N34" s="454"/>
      <c r="O34" s="454" t="s">
        <v>35</v>
      </c>
      <c r="P34" s="454"/>
      <c r="Q34" s="454" t="s">
        <v>120</v>
      </c>
      <c r="R34" s="455"/>
    </row>
    <row r="35" spans="1:18" ht="35.1" customHeight="1">
      <c r="A35" s="25"/>
      <c r="B35" s="26" t="s">
        <v>121</v>
      </c>
      <c r="C35" s="27" t="s">
        <v>122</v>
      </c>
      <c r="D35" s="28" t="s">
        <v>38</v>
      </c>
      <c r="E35" s="27" t="s">
        <v>122</v>
      </c>
      <c r="F35" s="28" t="s">
        <v>38</v>
      </c>
      <c r="G35" s="27" t="s">
        <v>122</v>
      </c>
      <c r="H35" s="29" t="s">
        <v>38</v>
      </c>
      <c r="I35" s="469"/>
      <c r="J35" s="470"/>
      <c r="K35" s="470"/>
      <c r="L35" s="471"/>
      <c r="M35" s="30" t="s">
        <v>12</v>
      </c>
      <c r="N35" s="31" t="s">
        <v>13</v>
      </c>
      <c r="O35" s="31" t="s">
        <v>12</v>
      </c>
      <c r="P35" s="31" t="s">
        <v>13</v>
      </c>
      <c r="Q35" s="31" t="s">
        <v>12</v>
      </c>
      <c r="R35" s="32" t="s">
        <v>13</v>
      </c>
    </row>
    <row r="36" spans="1:18">
      <c r="A36" s="456"/>
      <c r="B36" s="33" t="s">
        <v>19</v>
      </c>
      <c r="C36" s="23">
        <f t="shared" ref="C36:C49" si="9">M36/N36*100</f>
        <v>33.893129770992367</v>
      </c>
      <c r="D36" s="23" t="str">
        <f t="shared" ref="D36:D49" si="10">IF(AND(N36&gt;0,ROUND(SUM(100*((2*M36+1.96^2)-(1.96*(SQRT(1.96^2+4*M36*(1-(M36/N36))))))/(2*(N36+1.96^2))),0)&lt;0),CONCATENATE(SUM(1*0)," - ",ROUND(SUM(100*((2*M36+1.96^2)+(1.96*(SQRT(1.96^2+4*M36*(1-(M36/N36))))))/(2*(N36+1.96^2))),0)),IF(AND(N36&gt;0,ROUND(SUM(100*((2*M36+1.96^2)-(1.96*(SQRT(1.96^2+4*M36*(1-(M36/N36))))))/(2*(N36+1.96^2))),0)&gt;=0),CONCATENATE(ROUND(SUM(100*((2*M36+1.96^2)-(1.96*(SQRT(1.96^2+4*M36*(1-(M36/N36))))))/(2*(N36+1.96^2))),0)," - ",ROUND(SUM(100*((2*M36+1.96^2)+(1.96*(SQRT(1.96^2+4*M36*(1-(M36/N36))))))/(2*(N36+1.96^2))),0)),""))</f>
        <v>30 - 38</v>
      </c>
      <c r="E36" s="23">
        <f t="shared" ref="E36:E49" si="11">(M36+O36)/P36*100</f>
        <v>90.839694656488547</v>
      </c>
      <c r="F36" s="23" t="str">
        <f t="shared" ref="F36:F49" si="12">IF(AND(P36&gt;0,ROUND(SUM(100*((2*(M36+O36)+1.96^2)-(1.96*(SQRT(1.96^2+4*(M36+O36)*(1-((M36+O36)/P36))))))/(2*(P36+1.96^2))),0)&lt;0),CONCATENATE(SUM(1*0)," - ",ROUND(SUM(100*((2*(M36+O36)+1.96^2)+(1.96*(SQRT(1.96^2+4*(M36+O36)*(1-((M36+O36)/P36))))))/(2*(P36+1.96^2))),0)),IF(AND(P36&gt;0,ROUND(SUM(100*((2*(M36+O36)+1.96^2)-(1.96*(SQRT(1.96^2+4*(M36+O36)*(1-((M36+O36)/P36))))))/(2*(P36+1.96^2))),0)&gt;=0),CONCATENATE(ROUND(SUM(100*((2*(M36+O36)+1.96^2)-(1.96*(SQRT(1.96^2+4*(M36+O36)*(1-((M36+O36)/P36))))))/(2*(P36+1.96^2))),0)," - ",ROUND(SUM(100*((2*(M36+O36)+1.96^2)+(1.96*(SQRT(1.96^2+4*(M36+O36)*(1-((M36+O36)/P36))))))/(2*(P36+1.96^2))),0)),""))</f>
        <v>88 - 93</v>
      </c>
      <c r="G36" s="23">
        <f t="shared" ref="G36:G49" si="13">(M36+O36+Q36)/R36*100</f>
        <v>95.572519083969468</v>
      </c>
      <c r="H36" s="23" t="str">
        <f t="shared" ref="H36:H49" si="14">IF(AND(R36&gt;0,ROUND(SUM(100*((2*(M36+O36+Q36)+1.96^2)-(1.96*(SQRT(1.96^2+4*(M36+O36+Q36)*(1-((M36+O36+Q36)/R36))))))/(2*(R36+1.96^2))),0)&lt;0),CONCATENATE(SUM(1*0)," - ",ROUND(SUM(100*((2*(M36+O36+Q36)+1.96^2)+(1.96*(SQRT(1.96^2+4*(M36+O36+Q36)*(1-((M36+O36+Q36)/R36))))))/(2*(R36+1.96^2))),0)),IF(AND(R36&gt;0,ROUND(SUM(100*((2*(M36+O36+Q36)+1.96^2)-(1.96*(SQRT(1.96^2+4*(M36+O36+Q36)*(1-((M36+O36+Q36)/R36))))))/(2*(R36+1.96^2))),0)&gt;=0),CONCATENATE(ROUND(SUM(100*((2*(M36+O36+Q36)+1.96^2)-(1.96*(SQRT(1.96^2+4*(M36+O36+Q36)*(1-((M36+O36+Q36)/R36))))))/(2*(R36+1.96^2))),0)," - ",ROUND(SUM(100*((2*(M36+O36+Q36)+1.96^2)+(1.96*(SQRT(1.96^2+4*(M36+O36+Q36)*(1-((M36+O36+Q36)/R36))))))/(2*(R36+1.96^2))),0)),""))</f>
        <v>94 - 97</v>
      </c>
      <c r="I36" s="427"/>
      <c r="J36" s="459"/>
      <c r="K36" s="459"/>
      <c r="L36" s="460"/>
      <c r="M36" s="152">
        <v>222</v>
      </c>
      <c r="N36" s="152">
        <v>655</v>
      </c>
      <c r="O36" s="177">
        <v>373</v>
      </c>
      <c r="P36" s="177">
        <v>655</v>
      </c>
      <c r="Q36" s="153">
        <v>31</v>
      </c>
      <c r="R36" s="153">
        <v>655</v>
      </c>
    </row>
    <row r="37" spans="1:18">
      <c r="A37" s="457"/>
      <c r="B37" s="33" t="s">
        <v>14</v>
      </c>
      <c r="C37" s="23">
        <f t="shared" si="9"/>
        <v>72.072072072072075</v>
      </c>
      <c r="D37" s="23" t="str">
        <f t="shared" si="10"/>
        <v>63 - 80</v>
      </c>
      <c r="E37" s="23">
        <f t="shared" si="11"/>
        <v>99.099099099099092</v>
      </c>
      <c r="F37" s="23" t="str">
        <f t="shared" si="12"/>
        <v>95 - 100</v>
      </c>
      <c r="G37" s="23">
        <f t="shared" si="13"/>
        <v>100</v>
      </c>
      <c r="H37" s="23" t="str">
        <f t="shared" si="14"/>
        <v>97 - 100</v>
      </c>
      <c r="I37" s="427"/>
      <c r="J37" s="459"/>
      <c r="K37" s="459"/>
      <c r="L37" s="460"/>
      <c r="M37" s="152">
        <v>80</v>
      </c>
      <c r="N37" s="152">
        <v>111</v>
      </c>
      <c r="O37" s="152">
        <v>30</v>
      </c>
      <c r="P37" s="152">
        <v>111</v>
      </c>
      <c r="Q37" s="153">
        <v>1</v>
      </c>
      <c r="R37" s="153">
        <v>111</v>
      </c>
    </row>
    <row r="38" spans="1:18">
      <c r="A38" s="457"/>
      <c r="B38" s="33" t="s">
        <v>17</v>
      </c>
      <c r="C38" s="23">
        <f t="shared" si="9"/>
        <v>50.574712643678168</v>
      </c>
      <c r="D38" s="23" t="str">
        <f t="shared" si="10"/>
        <v>43 - 58</v>
      </c>
      <c r="E38" s="23">
        <f t="shared" si="11"/>
        <v>83.908045977011497</v>
      </c>
      <c r="F38" s="23" t="str">
        <f t="shared" si="12"/>
        <v>78 - 89</v>
      </c>
      <c r="G38" s="23">
        <f t="shared" si="13"/>
        <v>89.080459770114942</v>
      </c>
      <c r="H38" s="23" t="str">
        <f t="shared" si="14"/>
        <v>84 - 93</v>
      </c>
      <c r="I38" s="427"/>
      <c r="J38" s="459"/>
      <c r="K38" s="459"/>
      <c r="L38" s="460"/>
      <c r="M38" s="152">
        <v>88</v>
      </c>
      <c r="N38" s="152">
        <v>174</v>
      </c>
      <c r="O38" s="152">
        <v>58</v>
      </c>
      <c r="P38" s="152">
        <v>174</v>
      </c>
      <c r="Q38" s="153">
        <v>9</v>
      </c>
      <c r="R38" s="153">
        <v>174</v>
      </c>
    </row>
    <row r="39" spans="1:18">
      <c r="A39" s="457"/>
      <c r="B39" s="33" t="s">
        <v>16</v>
      </c>
      <c r="C39" s="23">
        <f t="shared" si="9"/>
        <v>62.470862470862478</v>
      </c>
      <c r="D39" s="23" t="str">
        <f t="shared" si="10"/>
        <v>58 - 67</v>
      </c>
      <c r="E39" s="23">
        <f t="shared" si="11"/>
        <v>94.172494172494169</v>
      </c>
      <c r="F39" s="23" t="str">
        <f t="shared" si="12"/>
        <v>92 - 96</v>
      </c>
      <c r="G39" s="23">
        <f t="shared" si="13"/>
        <v>96.037296037296045</v>
      </c>
      <c r="H39" s="23" t="str">
        <f t="shared" si="14"/>
        <v>94 - 98</v>
      </c>
      <c r="I39" s="427"/>
      <c r="J39" s="459"/>
      <c r="K39" s="459"/>
      <c r="L39" s="460"/>
      <c r="M39" s="152">
        <v>268</v>
      </c>
      <c r="N39" s="152">
        <v>429</v>
      </c>
      <c r="O39" s="152">
        <v>136</v>
      </c>
      <c r="P39" s="152">
        <v>429</v>
      </c>
      <c r="Q39" s="153">
        <v>8</v>
      </c>
      <c r="R39" s="153">
        <v>429</v>
      </c>
    </row>
    <row r="40" spans="1:18">
      <c r="A40" s="457"/>
      <c r="B40" s="33" t="s">
        <v>21</v>
      </c>
      <c r="C40" s="23">
        <f t="shared" si="9"/>
        <v>44.559585492227974</v>
      </c>
      <c r="D40" s="23" t="str">
        <f t="shared" si="10"/>
        <v>40 - 50</v>
      </c>
      <c r="E40" s="23">
        <f t="shared" si="11"/>
        <v>94.818652849740943</v>
      </c>
      <c r="F40" s="23" t="str">
        <f t="shared" si="12"/>
        <v>92 - 97</v>
      </c>
      <c r="G40" s="23">
        <f t="shared" si="13"/>
        <v>97.92746113989638</v>
      </c>
      <c r="H40" s="23" t="str">
        <f t="shared" si="14"/>
        <v>96 - 99</v>
      </c>
      <c r="I40" s="427"/>
      <c r="J40" s="459"/>
      <c r="K40" s="459"/>
      <c r="L40" s="460"/>
      <c r="M40" s="152">
        <v>172</v>
      </c>
      <c r="N40" s="152">
        <v>386</v>
      </c>
      <c r="O40" s="152">
        <v>194</v>
      </c>
      <c r="P40" s="152">
        <v>386</v>
      </c>
      <c r="Q40" s="153">
        <v>12</v>
      </c>
      <c r="R40" s="153">
        <v>386</v>
      </c>
    </row>
    <row r="41" spans="1:18">
      <c r="A41" s="457"/>
      <c r="B41" s="33" t="s">
        <v>20</v>
      </c>
      <c r="C41" s="23">
        <f t="shared" si="9"/>
        <v>74.089935760171315</v>
      </c>
      <c r="D41" s="23" t="str">
        <f t="shared" si="10"/>
        <v>70 - 78</v>
      </c>
      <c r="E41" s="23">
        <f t="shared" si="11"/>
        <v>91.006423982869379</v>
      </c>
      <c r="F41" s="23" t="str">
        <f t="shared" si="12"/>
        <v>88 - 93</v>
      </c>
      <c r="G41" s="23">
        <f t="shared" si="13"/>
        <v>93.790149892933613</v>
      </c>
      <c r="H41" s="23" t="str">
        <f t="shared" si="14"/>
        <v>91 - 96</v>
      </c>
      <c r="I41" s="427"/>
      <c r="J41" s="459"/>
      <c r="K41" s="459"/>
      <c r="L41" s="460"/>
      <c r="M41" s="152">
        <v>346</v>
      </c>
      <c r="N41" s="152">
        <v>467</v>
      </c>
      <c r="O41" s="152">
        <v>79</v>
      </c>
      <c r="P41" s="152">
        <v>467</v>
      </c>
      <c r="Q41" s="153">
        <v>13</v>
      </c>
      <c r="R41" s="153">
        <v>467</v>
      </c>
    </row>
    <row r="42" spans="1:18">
      <c r="A42" s="457"/>
      <c r="B42" s="33" t="s">
        <v>26</v>
      </c>
      <c r="C42" s="23">
        <f t="shared" si="9"/>
        <v>62.669816893089191</v>
      </c>
      <c r="D42" s="23" t="str">
        <f t="shared" si="10"/>
        <v>60 - 65</v>
      </c>
      <c r="E42" s="23">
        <f t="shared" si="11"/>
        <v>91.907855877141159</v>
      </c>
      <c r="F42" s="23" t="str">
        <f t="shared" si="12"/>
        <v>91 - 93</v>
      </c>
      <c r="G42" s="23">
        <f t="shared" si="13"/>
        <v>95.333727111636151</v>
      </c>
      <c r="H42" s="23" t="str">
        <f t="shared" si="14"/>
        <v>94 - 96</v>
      </c>
      <c r="I42" s="427"/>
      <c r="J42" s="459"/>
      <c r="K42" s="459"/>
      <c r="L42" s="460"/>
      <c r="M42" s="152">
        <v>1061</v>
      </c>
      <c r="N42" s="152">
        <v>1693</v>
      </c>
      <c r="O42" s="152">
        <v>495</v>
      </c>
      <c r="P42" s="152">
        <v>1693</v>
      </c>
      <c r="Q42" s="153">
        <v>58</v>
      </c>
      <c r="R42" s="153">
        <v>1693</v>
      </c>
    </row>
    <row r="43" spans="1:18">
      <c r="A43" s="457"/>
      <c r="B43" s="33" t="s">
        <v>22</v>
      </c>
      <c r="C43" s="23">
        <f t="shared" si="9"/>
        <v>60.139860139860133</v>
      </c>
      <c r="D43" s="23" t="str">
        <f t="shared" si="10"/>
        <v>54 - 66</v>
      </c>
      <c r="E43" s="23">
        <f t="shared" si="11"/>
        <v>90.909090909090907</v>
      </c>
      <c r="F43" s="23" t="str">
        <f t="shared" si="12"/>
        <v>87 - 94</v>
      </c>
      <c r="G43" s="23">
        <f t="shared" si="13"/>
        <v>93.006993006993014</v>
      </c>
      <c r="H43" s="23" t="str">
        <f t="shared" si="14"/>
        <v>89 - 95</v>
      </c>
      <c r="I43" s="427"/>
      <c r="J43" s="459"/>
      <c r="K43" s="459"/>
      <c r="L43" s="460"/>
      <c r="M43" s="152">
        <v>172</v>
      </c>
      <c r="N43" s="152">
        <v>286</v>
      </c>
      <c r="O43" s="152">
        <v>88</v>
      </c>
      <c r="P43" s="152">
        <v>286</v>
      </c>
      <c r="Q43" s="153">
        <v>6</v>
      </c>
      <c r="R43" s="153">
        <v>286</v>
      </c>
    </row>
    <row r="44" spans="1:18">
      <c r="A44" s="457"/>
      <c r="B44" s="33" t="s">
        <v>15</v>
      </c>
      <c r="C44" s="23">
        <f t="shared" si="9"/>
        <v>50.588235294117645</v>
      </c>
      <c r="D44" s="23" t="str">
        <f t="shared" si="10"/>
        <v>47 - 54</v>
      </c>
      <c r="E44" s="23">
        <f t="shared" si="11"/>
        <v>93.382352941176478</v>
      </c>
      <c r="F44" s="23" t="str">
        <f t="shared" si="12"/>
        <v>91 - 95</v>
      </c>
      <c r="G44" s="23">
        <f t="shared" si="13"/>
        <v>97.5</v>
      </c>
      <c r="H44" s="23" t="str">
        <f t="shared" si="14"/>
        <v>96 - 98</v>
      </c>
      <c r="I44" s="427"/>
      <c r="J44" s="459"/>
      <c r="K44" s="459"/>
      <c r="L44" s="460"/>
      <c r="M44" s="152">
        <v>344</v>
      </c>
      <c r="N44" s="152">
        <v>680</v>
      </c>
      <c r="O44" s="152">
        <v>291</v>
      </c>
      <c r="P44" s="152">
        <v>680</v>
      </c>
      <c r="Q44" s="153">
        <v>28</v>
      </c>
      <c r="R44" s="153">
        <v>680</v>
      </c>
    </row>
    <row r="45" spans="1:18">
      <c r="A45" s="457"/>
      <c r="B45" s="33" t="s">
        <v>24</v>
      </c>
      <c r="C45" s="23">
        <f t="shared" si="9"/>
        <v>53.583617747440272</v>
      </c>
      <c r="D45" s="23" t="str">
        <f t="shared" si="10"/>
        <v>50 - 57</v>
      </c>
      <c r="E45" s="23">
        <f t="shared" si="11"/>
        <v>87.713310580204777</v>
      </c>
      <c r="F45" s="23" t="str">
        <f t="shared" si="12"/>
        <v>85 - 90</v>
      </c>
      <c r="G45" s="23">
        <f t="shared" si="13"/>
        <v>92.718998862343568</v>
      </c>
      <c r="H45" s="23" t="str">
        <f t="shared" si="14"/>
        <v>91 - 94</v>
      </c>
      <c r="I45" s="427"/>
      <c r="J45" s="459"/>
      <c r="K45" s="459"/>
      <c r="L45" s="460"/>
      <c r="M45" s="152">
        <v>471</v>
      </c>
      <c r="N45" s="152">
        <v>879</v>
      </c>
      <c r="O45" s="152">
        <v>300</v>
      </c>
      <c r="P45" s="152">
        <v>879</v>
      </c>
      <c r="Q45" s="153">
        <v>44</v>
      </c>
      <c r="R45" s="153">
        <v>879</v>
      </c>
    </row>
    <row r="46" spans="1:18">
      <c r="A46" s="457"/>
      <c r="B46" s="33" t="s">
        <v>27</v>
      </c>
      <c r="C46" s="23">
        <f t="shared" si="9"/>
        <v>60</v>
      </c>
      <c r="D46" s="23" t="str">
        <f t="shared" si="10"/>
        <v>39 - 78</v>
      </c>
      <c r="E46" s="23">
        <f t="shared" si="11"/>
        <v>80</v>
      </c>
      <c r="F46" s="23" t="str">
        <f t="shared" si="12"/>
        <v>58 - 92</v>
      </c>
      <c r="G46" s="23">
        <f t="shared" si="13"/>
        <v>90</v>
      </c>
      <c r="H46" s="23" t="str">
        <f t="shared" si="14"/>
        <v>70 - 97</v>
      </c>
      <c r="I46" s="427"/>
      <c r="J46" s="459"/>
      <c r="K46" s="459"/>
      <c r="L46" s="460"/>
      <c r="M46" s="152">
        <v>12</v>
      </c>
      <c r="N46" s="152">
        <v>20</v>
      </c>
      <c r="O46" s="152">
        <v>4</v>
      </c>
      <c r="P46" s="152">
        <v>20</v>
      </c>
      <c r="Q46" s="153">
        <v>2</v>
      </c>
      <c r="R46" s="153">
        <v>20</v>
      </c>
    </row>
    <row r="47" spans="1:18">
      <c r="A47" s="457"/>
      <c r="B47" s="33" t="s">
        <v>25</v>
      </c>
      <c r="C47" s="23">
        <f t="shared" si="9"/>
        <v>86.36363636363636</v>
      </c>
      <c r="D47" s="23" t="str">
        <f t="shared" si="10"/>
        <v>67 - 95</v>
      </c>
      <c r="E47" s="23">
        <f t="shared" si="11"/>
        <v>95.454545454545453</v>
      </c>
      <c r="F47" s="23" t="str">
        <f t="shared" si="12"/>
        <v>78 - 99</v>
      </c>
      <c r="G47" s="23">
        <f t="shared" si="13"/>
        <v>95.454545454545453</v>
      </c>
      <c r="H47" s="23" t="str">
        <f t="shared" si="14"/>
        <v>78 - 99</v>
      </c>
      <c r="I47" s="427"/>
      <c r="J47" s="459"/>
      <c r="K47" s="459"/>
      <c r="L47" s="460"/>
      <c r="M47" s="152">
        <v>19</v>
      </c>
      <c r="N47" s="152">
        <v>22</v>
      </c>
      <c r="O47" s="152">
        <v>2</v>
      </c>
      <c r="P47" s="152">
        <v>22</v>
      </c>
      <c r="Q47" s="153">
        <v>0</v>
      </c>
      <c r="R47" s="153">
        <v>22</v>
      </c>
    </row>
    <row r="48" spans="1:18">
      <c r="A48" s="457"/>
      <c r="B48" s="33" t="s">
        <v>18</v>
      </c>
      <c r="C48" s="23">
        <f t="shared" si="9"/>
        <v>35.091743119266056</v>
      </c>
      <c r="D48" s="23" t="str">
        <f t="shared" si="10"/>
        <v>31 - 40</v>
      </c>
      <c r="E48" s="23">
        <f t="shared" si="11"/>
        <v>85.550458715596335</v>
      </c>
      <c r="F48" s="23" t="str">
        <f t="shared" si="12"/>
        <v>82 - 89</v>
      </c>
      <c r="G48" s="23">
        <f t="shared" si="13"/>
        <v>94.036697247706428</v>
      </c>
      <c r="H48" s="23" t="str">
        <f t="shared" si="14"/>
        <v>91 - 96</v>
      </c>
      <c r="I48" s="427"/>
      <c r="J48" s="459"/>
      <c r="K48" s="459"/>
      <c r="L48" s="460"/>
      <c r="M48" s="152">
        <v>153</v>
      </c>
      <c r="N48" s="152">
        <v>436</v>
      </c>
      <c r="O48" s="152">
        <v>220</v>
      </c>
      <c r="P48" s="152">
        <v>436</v>
      </c>
      <c r="Q48" s="153">
        <v>37</v>
      </c>
      <c r="R48" s="153">
        <v>436</v>
      </c>
    </row>
    <row r="49" spans="1:27">
      <c r="A49" s="458"/>
      <c r="B49" s="33" t="s">
        <v>23</v>
      </c>
      <c r="C49" s="23">
        <f t="shared" si="9"/>
        <v>66.666666666666657</v>
      </c>
      <c r="D49" s="23" t="str">
        <f t="shared" si="10"/>
        <v>47 - 82</v>
      </c>
      <c r="E49" s="23">
        <f t="shared" si="11"/>
        <v>83.333333333333343</v>
      </c>
      <c r="F49" s="23" t="str">
        <f t="shared" si="12"/>
        <v>64 - 93</v>
      </c>
      <c r="G49" s="23">
        <f t="shared" si="13"/>
        <v>95.833333333333343</v>
      </c>
      <c r="H49" s="23" t="str">
        <f t="shared" si="14"/>
        <v>80 - 99</v>
      </c>
      <c r="I49" s="461"/>
      <c r="J49" s="462"/>
      <c r="K49" s="462"/>
      <c r="L49" s="463"/>
      <c r="M49" s="152">
        <v>16</v>
      </c>
      <c r="N49" s="152">
        <v>24</v>
      </c>
      <c r="O49" s="152">
        <v>4</v>
      </c>
      <c r="P49" s="152">
        <v>24</v>
      </c>
      <c r="Q49" s="153">
        <v>3</v>
      </c>
      <c r="R49" s="153">
        <v>24</v>
      </c>
    </row>
    <row r="50" spans="1:27" s="294" customFormat="1">
      <c r="A50" s="24"/>
      <c r="B50" s="301"/>
      <c r="C50" s="11"/>
      <c r="D50" s="11"/>
      <c r="E50" s="11"/>
      <c r="F50" s="11"/>
      <c r="G50" s="11"/>
      <c r="H50" s="11"/>
      <c r="I50" s="11"/>
      <c r="J50" s="11"/>
      <c r="M50" s="301"/>
      <c r="N50" s="301"/>
      <c r="O50" s="301"/>
      <c r="P50" s="301"/>
      <c r="Q50" s="301"/>
      <c r="R50" s="301"/>
      <c r="V50" s="301"/>
      <c r="W50" s="301"/>
      <c r="X50" s="301"/>
      <c r="Y50" s="301"/>
      <c r="Z50" s="301"/>
      <c r="AA50" s="301"/>
    </row>
    <row r="51" spans="1:27" s="294" customFormat="1">
      <c r="A51" s="24"/>
      <c r="B51" s="301"/>
      <c r="C51" s="11"/>
      <c r="D51" s="11"/>
      <c r="E51" s="11"/>
      <c r="F51" s="11"/>
      <c r="G51" s="11"/>
      <c r="H51" s="11"/>
      <c r="I51" s="11"/>
      <c r="J51" s="11"/>
      <c r="M51" s="301"/>
      <c r="N51" s="301"/>
      <c r="O51" s="301"/>
      <c r="P51" s="301"/>
      <c r="Q51" s="301"/>
      <c r="R51" s="301"/>
    </row>
    <row r="52" spans="1:27" s="294" customFormat="1">
      <c r="A52" s="24"/>
      <c r="B52" s="301"/>
      <c r="C52" s="11"/>
      <c r="D52" s="11"/>
      <c r="E52" s="11"/>
      <c r="F52" s="11"/>
      <c r="G52" s="11"/>
      <c r="H52" s="11"/>
      <c r="I52" s="11"/>
      <c r="J52" s="11"/>
      <c r="M52" s="301"/>
      <c r="N52" s="301"/>
      <c r="O52" s="301"/>
      <c r="P52" s="301"/>
      <c r="Q52" s="301"/>
      <c r="R52" s="301"/>
    </row>
    <row r="53" spans="1:27">
      <c r="V53" s="294"/>
      <c r="W53" s="294"/>
      <c r="X53" s="294"/>
      <c r="Y53" s="294"/>
      <c r="Z53" s="294"/>
      <c r="AA53" s="294"/>
    </row>
  </sheetData>
  <sheetProtection password="B8D9" sheet="1" objects="1" scenarios="1"/>
  <mergeCells count="15">
    <mergeCell ref="M34:N34"/>
    <mergeCell ref="O34:P34"/>
    <mergeCell ref="Q34:R34"/>
    <mergeCell ref="A36:A49"/>
    <mergeCell ref="I36:L49"/>
    <mergeCell ref="A34:B34"/>
    <mergeCell ref="C34:D34"/>
    <mergeCell ref="E34:F34"/>
    <mergeCell ref="G34:H34"/>
    <mergeCell ref="I34:L35"/>
    <mergeCell ref="A1:B1"/>
    <mergeCell ref="C1:H1"/>
    <mergeCell ref="M1:N1"/>
    <mergeCell ref="O1:P1"/>
    <mergeCell ref="Q1:R1"/>
  </mergeCells>
  <pageMargins left="0.70866141732283472" right="0.70866141732283472" top="0.74803149606299213" bottom="0.74803149606299213" header="0.31496062992125984" footer="0.31496062992125984"/>
  <pageSetup paperSize="9" scale="69" orientation="landscape" r:id="rId1"/>
  <headerFooter>
    <oddFooter>&amp;L&amp;8Scottish Stroke Care Audit 2017 National Report
Stroke Services in Scottish Hospitals, Data relating to 2016&amp;R&amp;8© NHS National Services Scotland/Crown Copyright</oddFooter>
  </headerFooter>
</worksheet>
</file>

<file path=xl/worksheets/sheet18.xml><?xml version="1.0" encoding="utf-8"?>
<worksheet xmlns="http://schemas.openxmlformats.org/spreadsheetml/2006/main" xmlns:r="http://schemas.openxmlformats.org/officeDocument/2006/relationships">
  <sheetPr codeName="Sheet18">
    <pageSetUpPr fitToPage="1"/>
  </sheetPr>
  <dimension ref="A1:W107"/>
  <sheetViews>
    <sheetView workbookViewId="0"/>
  </sheetViews>
  <sheetFormatPr defaultRowHeight="12.75"/>
  <cols>
    <col min="1" max="1" width="1.7109375" style="74" customWidth="1"/>
    <col min="2" max="2" width="16.7109375" style="74" customWidth="1"/>
    <col min="3" max="3" width="45.7109375" style="74" customWidth="1"/>
    <col min="4" max="4" width="6.7109375" style="145" customWidth="1"/>
    <col min="5" max="5" width="10.7109375" style="145" customWidth="1"/>
    <col min="6" max="6" width="6.7109375" style="145" customWidth="1"/>
    <col min="7" max="7" width="10.7109375" style="145" customWidth="1"/>
    <col min="8" max="8" width="6.7109375" style="145" customWidth="1"/>
    <col min="9" max="9" width="10.7109375" style="145" customWidth="1"/>
    <col min="10" max="13" width="1.7109375" style="145" customWidth="1"/>
    <col min="14" max="14" width="9.28515625" style="74" customWidth="1"/>
    <col min="15" max="15" width="11.28515625" style="74" customWidth="1"/>
    <col min="16" max="16" width="9.28515625" style="74" customWidth="1"/>
    <col min="17" max="17" width="11.28515625" style="74" customWidth="1"/>
    <col min="18" max="18" width="9.28515625" style="74" customWidth="1"/>
    <col min="19" max="19" width="11.28515625" style="74" customWidth="1"/>
    <col min="20" max="16384" width="9.140625" style="74"/>
  </cols>
  <sheetData>
    <row r="1" spans="2:20" ht="12.75" customHeight="1">
      <c r="B1" s="472" t="s">
        <v>269</v>
      </c>
      <c r="C1" s="472"/>
      <c r="D1" s="472"/>
      <c r="E1" s="472"/>
      <c r="F1" s="472"/>
      <c r="G1" s="472"/>
      <c r="H1" s="472"/>
      <c r="I1" s="472"/>
      <c r="J1" s="393" t="s">
        <v>31</v>
      </c>
      <c r="K1" s="393"/>
      <c r="L1" s="393"/>
      <c r="M1" s="393"/>
      <c r="N1" s="393"/>
      <c r="O1" s="8"/>
      <c r="P1" s="73"/>
      <c r="Q1" s="73"/>
      <c r="R1" s="73"/>
      <c r="S1" s="73"/>
      <c r="T1" s="73"/>
    </row>
    <row r="2" spans="2:20" ht="12.75" customHeight="1">
      <c r="J2" s="393"/>
      <c r="K2" s="393"/>
      <c r="L2" s="393"/>
      <c r="M2" s="393"/>
      <c r="N2" s="393"/>
      <c r="O2" s="8"/>
      <c r="P2" s="8"/>
      <c r="T2" s="75"/>
    </row>
    <row r="3" spans="2:20" ht="12.6" customHeight="1">
      <c r="B3" s="449" t="s">
        <v>183</v>
      </c>
      <c r="C3" s="449"/>
      <c r="D3" s="449"/>
      <c r="E3" s="449"/>
      <c r="F3" s="449"/>
      <c r="G3" s="449"/>
      <c r="H3" s="449"/>
      <c r="I3" s="449"/>
      <c r="J3" s="393"/>
      <c r="K3" s="393"/>
      <c r="L3" s="393"/>
      <c r="M3" s="393"/>
      <c r="N3" s="393"/>
      <c r="O3" s="8"/>
      <c r="P3" s="8"/>
      <c r="T3" s="75"/>
    </row>
    <row r="4" spans="2:20" ht="12.6" customHeight="1">
      <c r="B4" s="449"/>
      <c r="C4" s="449"/>
      <c r="D4" s="449"/>
      <c r="E4" s="449"/>
      <c r="F4" s="449"/>
      <c r="G4" s="449"/>
      <c r="H4" s="449"/>
      <c r="I4" s="449"/>
      <c r="J4" s="308"/>
      <c r="K4" s="308"/>
      <c r="L4" s="308"/>
      <c r="M4" s="308"/>
      <c r="N4" s="308"/>
      <c r="O4" s="8"/>
      <c r="P4" s="8"/>
      <c r="T4" s="75"/>
    </row>
    <row r="5" spans="2:20" ht="12.6" customHeight="1">
      <c r="B5" s="449"/>
      <c r="C5" s="449"/>
      <c r="D5" s="449"/>
      <c r="E5" s="449"/>
      <c r="F5" s="449"/>
      <c r="G5" s="449"/>
      <c r="H5" s="449"/>
      <c r="I5" s="449"/>
      <c r="J5" s="398" t="s">
        <v>292</v>
      </c>
      <c r="K5" s="398"/>
      <c r="L5" s="398"/>
      <c r="M5" s="398"/>
      <c r="N5" s="398"/>
      <c r="O5" s="8"/>
      <c r="P5" s="8"/>
      <c r="T5" s="75"/>
    </row>
    <row r="6" spans="2:20" ht="12.6" customHeight="1">
      <c r="B6" s="307"/>
      <c r="C6" s="307"/>
      <c r="D6" s="307"/>
      <c r="E6" s="307"/>
      <c r="F6" s="307"/>
      <c r="G6" s="307"/>
      <c r="H6" s="307"/>
      <c r="I6" s="307"/>
      <c r="J6" s="308"/>
      <c r="K6" s="308"/>
      <c r="L6" s="308"/>
      <c r="M6" s="308"/>
      <c r="N6" s="308"/>
      <c r="O6" s="8"/>
      <c r="P6" s="8"/>
      <c r="T6" s="75"/>
    </row>
    <row r="7" spans="2:20" ht="12.75" customHeight="1"/>
    <row r="36" spans="1:23">
      <c r="B36" s="76"/>
    </row>
    <row r="37" spans="1:23">
      <c r="B37" s="77" t="s">
        <v>290</v>
      </c>
      <c r="C37" s="78"/>
      <c r="D37" s="79"/>
      <c r="E37" s="79"/>
      <c r="F37" s="79"/>
      <c r="G37" s="79"/>
      <c r="H37" s="79"/>
      <c r="I37" s="79"/>
      <c r="J37" s="79"/>
      <c r="K37" s="79"/>
      <c r="N37" s="80"/>
      <c r="O37" s="80"/>
      <c r="P37" s="80"/>
      <c r="Q37" s="80"/>
    </row>
    <row r="38" spans="1:23">
      <c r="B38" s="162" t="s">
        <v>189</v>
      </c>
      <c r="C38" s="159"/>
      <c r="D38" s="160"/>
      <c r="E38" s="160"/>
      <c r="F38" s="160"/>
      <c r="G38" s="160"/>
      <c r="H38" s="160"/>
      <c r="I38" s="160"/>
      <c r="J38" s="160"/>
      <c r="K38" s="160"/>
      <c r="L38" s="161"/>
      <c r="M38" s="161"/>
      <c r="N38" s="80"/>
      <c r="O38" s="80"/>
      <c r="P38" s="80"/>
      <c r="Q38" s="80"/>
    </row>
    <row r="39" spans="1:23">
      <c r="B39" s="162" t="s">
        <v>291</v>
      </c>
      <c r="C39" s="159"/>
      <c r="D39" s="160"/>
      <c r="E39" s="160"/>
      <c r="F39" s="160"/>
      <c r="G39" s="160"/>
      <c r="H39" s="160"/>
      <c r="I39" s="160"/>
      <c r="J39" s="160"/>
      <c r="K39" s="160"/>
      <c r="L39" s="161"/>
      <c r="M39" s="161"/>
      <c r="N39" s="80"/>
      <c r="O39" s="80"/>
      <c r="P39" s="80"/>
      <c r="Q39" s="80"/>
    </row>
    <row r="40" spans="1:23">
      <c r="B40" s="164" t="s">
        <v>186</v>
      </c>
      <c r="C40" s="159"/>
      <c r="D40" s="160"/>
      <c r="E40" s="160"/>
      <c r="F40" s="160"/>
      <c r="G40" s="160"/>
      <c r="H40" s="160"/>
      <c r="I40" s="160"/>
      <c r="J40" s="160"/>
      <c r="K40" s="160"/>
      <c r="L40" s="161"/>
      <c r="M40" s="161"/>
      <c r="N40" s="80"/>
      <c r="O40" s="80"/>
      <c r="P40" s="80"/>
      <c r="Q40" s="80"/>
    </row>
    <row r="41" spans="1:23">
      <c r="B41" s="164" t="s">
        <v>187</v>
      </c>
      <c r="C41" s="159"/>
      <c r="D41" s="160"/>
      <c r="E41" s="160"/>
      <c r="F41" s="160"/>
      <c r="G41" s="160"/>
      <c r="H41" s="160"/>
      <c r="I41" s="160"/>
      <c r="J41" s="160"/>
      <c r="K41" s="160"/>
      <c r="L41" s="161"/>
      <c r="M41" s="161"/>
      <c r="N41" s="80"/>
      <c r="O41" s="80"/>
      <c r="P41" s="80"/>
      <c r="Q41" s="80"/>
    </row>
    <row r="42" spans="1:23">
      <c r="B42" s="162" t="s">
        <v>188</v>
      </c>
      <c r="C42" s="159"/>
      <c r="D42" s="160"/>
      <c r="E42" s="160"/>
      <c r="F42" s="160"/>
      <c r="G42" s="160"/>
      <c r="H42" s="160"/>
      <c r="I42" s="160"/>
      <c r="J42" s="160"/>
      <c r="K42" s="160"/>
      <c r="L42" s="161"/>
      <c r="M42" s="161"/>
      <c r="N42" s="80"/>
      <c r="O42" s="80"/>
      <c r="P42" s="80"/>
      <c r="Q42" s="80"/>
    </row>
    <row r="43" spans="1:23">
      <c r="B43" s="165" t="s">
        <v>190</v>
      </c>
      <c r="C43" s="161"/>
      <c r="D43" s="161"/>
      <c r="E43" s="161"/>
      <c r="F43" s="161"/>
      <c r="G43" s="161"/>
      <c r="H43" s="161"/>
      <c r="I43" s="161"/>
      <c r="J43" s="161"/>
      <c r="K43" s="161"/>
      <c r="L43" s="161"/>
      <c r="M43" s="161"/>
    </row>
    <row r="44" spans="1:23" ht="13.5" customHeight="1">
      <c r="B44" s="165" t="s">
        <v>191</v>
      </c>
      <c r="C44" s="163"/>
      <c r="D44" s="163"/>
      <c r="E44" s="163"/>
      <c r="F44" s="163"/>
      <c r="G44" s="163"/>
      <c r="H44" s="163"/>
      <c r="I44" s="163"/>
      <c r="J44" s="161"/>
      <c r="K44" s="161"/>
      <c r="L44" s="161"/>
      <c r="M44" s="161"/>
    </row>
    <row r="45" spans="1:23" s="306" customFormat="1" ht="15">
      <c r="B45" s="310" t="s">
        <v>242</v>
      </c>
      <c r="C45" s="68"/>
      <c r="D45" s="69"/>
      <c r="E45" s="69"/>
      <c r="F45" s="69"/>
      <c r="G45" s="69"/>
      <c r="H45" s="69"/>
      <c r="I45" s="69"/>
      <c r="J45" s="68"/>
    </row>
    <row r="46" spans="1:23">
      <c r="A46" s="185"/>
      <c r="B46" s="146"/>
      <c r="C46" s="186"/>
      <c r="D46" s="187"/>
      <c r="E46" s="187"/>
      <c r="F46" s="187"/>
      <c r="G46" s="187"/>
      <c r="H46" s="187"/>
      <c r="I46" s="187"/>
      <c r="J46" s="188"/>
      <c r="K46" s="188"/>
      <c r="L46" s="189"/>
      <c r="M46" s="189"/>
      <c r="N46" s="187"/>
      <c r="O46" s="187"/>
      <c r="P46" s="187"/>
      <c r="Q46" s="187"/>
      <c r="R46" s="187"/>
      <c r="S46" s="187"/>
      <c r="T46" s="190"/>
      <c r="U46" s="190"/>
      <c r="V46" s="185"/>
      <c r="W46" s="185"/>
    </row>
    <row r="47" spans="1:23">
      <c r="A47" s="185"/>
      <c r="B47" s="191"/>
      <c r="C47" s="191"/>
      <c r="D47" s="187"/>
      <c r="E47" s="187"/>
      <c r="F47" s="187"/>
      <c r="G47" s="187"/>
      <c r="H47" s="187"/>
      <c r="I47" s="187"/>
      <c r="J47" s="192"/>
      <c r="K47" s="192"/>
      <c r="L47" s="189"/>
      <c r="M47" s="189"/>
      <c r="N47" s="193"/>
      <c r="O47" s="193"/>
      <c r="P47" s="193"/>
      <c r="Q47" s="193"/>
      <c r="R47" s="193"/>
      <c r="S47" s="193"/>
      <c r="T47" s="190"/>
      <c r="U47" s="190"/>
      <c r="V47" s="190"/>
      <c r="W47" s="190"/>
    </row>
    <row r="48" spans="1:23">
      <c r="A48" s="194"/>
      <c r="B48" s="185"/>
      <c r="C48" s="185"/>
      <c r="D48" s="195"/>
      <c r="E48" s="195"/>
      <c r="F48" s="195"/>
      <c r="G48" s="195"/>
      <c r="H48" s="195"/>
      <c r="I48" s="195"/>
      <c r="J48" s="196"/>
      <c r="K48" s="196"/>
      <c r="L48" s="197"/>
      <c r="M48" s="197"/>
      <c r="N48" s="198"/>
      <c r="O48" s="198"/>
      <c r="P48" s="198"/>
      <c r="Q48" s="198"/>
      <c r="R48" s="198"/>
      <c r="S48" s="198"/>
      <c r="T48" s="190"/>
      <c r="U48" s="190"/>
      <c r="V48" s="190"/>
      <c r="W48" s="190"/>
    </row>
    <row r="49" spans="1:23">
      <c r="A49" s="194"/>
      <c r="B49" s="185"/>
      <c r="C49" s="185"/>
      <c r="D49" s="195"/>
      <c r="E49" s="195"/>
      <c r="F49" s="195"/>
      <c r="G49" s="195"/>
      <c r="H49" s="195"/>
      <c r="I49" s="195"/>
      <c r="J49" s="196"/>
      <c r="K49" s="196"/>
      <c r="L49" s="197"/>
      <c r="M49" s="197"/>
      <c r="N49" s="198"/>
      <c r="O49" s="198"/>
      <c r="P49" s="198"/>
      <c r="Q49" s="198"/>
      <c r="R49" s="198"/>
      <c r="S49" s="198"/>
      <c r="T49" s="199"/>
      <c r="U49" s="199"/>
      <c r="V49" s="185"/>
      <c r="W49" s="185"/>
    </row>
    <row r="50" spans="1:23">
      <c r="A50" s="194"/>
      <c r="B50" s="185"/>
      <c r="C50" s="185"/>
      <c r="D50" s="195"/>
      <c r="E50" s="195"/>
      <c r="F50" s="195"/>
      <c r="G50" s="195"/>
      <c r="H50" s="195"/>
      <c r="I50" s="195"/>
      <c r="J50" s="196"/>
      <c r="K50" s="196"/>
      <c r="L50" s="197"/>
      <c r="M50" s="197"/>
      <c r="N50" s="198"/>
      <c r="O50" s="198"/>
      <c r="P50" s="198"/>
      <c r="Q50" s="198"/>
      <c r="R50" s="198"/>
      <c r="S50" s="198"/>
      <c r="T50" s="199"/>
      <c r="U50" s="199"/>
      <c r="V50" s="185"/>
      <c r="W50" s="185"/>
    </row>
    <row r="51" spans="1:23">
      <c r="A51" s="194"/>
      <c r="B51" s="185"/>
      <c r="C51" s="185"/>
      <c r="D51" s="195"/>
      <c r="E51" s="195"/>
      <c r="F51" s="195"/>
      <c r="G51" s="195"/>
      <c r="H51" s="195"/>
      <c r="I51" s="195"/>
      <c r="J51" s="196"/>
      <c r="K51" s="196"/>
      <c r="L51" s="197"/>
      <c r="M51" s="197"/>
      <c r="N51" s="198"/>
      <c r="O51" s="198"/>
      <c r="P51" s="198"/>
      <c r="Q51" s="198"/>
      <c r="R51" s="198"/>
      <c r="S51" s="198"/>
      <c r="T51" s="199"/>
      <c r="U51" s="199"/>
      <c r="V51" s="185"/>
      <c r="W51" s="185"/>
    </row>
    <row r="52" spans="1:23">
      <c r="A52" s="194"/>
      <c r="B52" s="185"/>
      <c r="C52" s="185"/>
      <c r="D52" s="195"/>
      <c r="E52" s="195"/>
      <c r="F52" s="195"/>
      <c r="G52" s="195"/>
      <c r="H52" s="195"/>
      <c r="I52" s="195"/>
      <c r="J52" s="196"/>
      <c r="K52" s="196"/>
      <c r="L52" s="197"/>
      <c r="M52" s="197"/>
      <c r="N52" s="198"/>
      <c r="O52" s="198"/>
      <c r="P52" s="198"/>
      <c r="Q52" s="198"/>
      <c r="R52" s="198"/>
      <c r="S52" s="198"/>
      <c r="T52" s="199"/>
      <c r="U52" s="199"/>
      <c r="V52" s="185"/>
      <c r="W52" s="185"/>
    </row>
    <row r="53" spans="1:23">
      <c r="A53" s="194"/>
      <c r="B53" s="185"/>
      <c r="C53" s="185"/>
      <c r="D53" s="195"/>
      <c r="E53" s="195"/>
      <c r="F53" s="195"/>
      <c r="G53" s="195"/>
      <c r="H53" s="195"/>
      <c r="I53" s="195"/>
      <c r="J53" s="196"/>
      <c r="K53" s="196"/>
      <c r="L53" s="197"/>
      <c r="M53" s="197"/>
      <c r="N53" s="198"/>
      <c r="O53" s="198"/>
      <c r="P53" s="198"/>
      <c r="Q53" s="198"/>
      <c r="R53" s="198"/>
      <c r="S53" s="198"/>
      <c r="T53" s="199"/>
      <c r="U53" s="199"/>
      <c r="V53" s="185"/>
      <c r="W53" s="185"/>
    </row>
    <row r="54" spans="1:23">
      <c r="A54" s="194"/>
      <c r="B54" s="185"/>
      <c r="C54" s="185"/>
      <c r="D54" s="195"/>
      <c r="E54" s="195"/>
      <c r="F54" s="195"/>
      <c r="G54" s="195"/>
      <c r="H54" s="195"/>
      <c r="I54" s="195"/>
      <c r="J54" s="196"/>
      <c r="K54" s="196"/>
      <c r="L54" s="197"/>
      <c r="M54" s="197"/>
      <c r="N54" s="198"/>
      <c r="O54" s="198"/>
      <c r="P54" s="198"/>
      <c r="Q54" s="198"/>
      <c r="R54" s="198"/>
      <c r="S54" s="198"/>
      <c r="T54" s="199"/>
      <c r="U54" s="199"/>
      <c r="V54" s="185"/>
      <c r="W54" s="185"/>
    </row>
    <row r="55" spans="1:23">
      <c r="A55" s="194"/>
      <c r="B55" s="185"/>
      <c r="C55" s="185"/>
      <c r="D55" s="195"/>
      <c r="E55" s="195"/>
      <c r="F55" s="195"/>
      <c r="G55" s="195"/>
      <c r="H55" s="195"/>
      <c r="I55" s="195"/>
      <c r="J55" s="196"/>
      <c r="K55" s="196"/>
      <c r="L55" s="197"/>
      <c r="M55" s="197"/>
      <c r="N55" s="198"/>
      <c r="O55" s="198"/>
      <c r="P55" s="198"/>
      <c r="Q55" s="198"/>
      <c r="R55" s="198"/>
      <c r="S55" s="198"/>
      <c r="T55" s="199"/>
      <c r="U55" s="199"/>
      <c r="V55" s="185"/>
      <c r="W55" s="185"/>
    </row>
    <row r="56" spans="1:23">
      <c r="A56" s="194"/>
      <c r="B56" s="185"/>
      <c r="C56" s="185"/>
      <c r="D56" s="195"/>
      <c r="E56" s="195"/>
      <c r="F56" s="195"/>
      <c r="G56" s="195"/>
      <c r="H56" s="195"/>
      <c r="I56" s="195"/>
      <c r="J56" s="196"/>
      <c r="K56" s="196"/>
      <c r="L56" s="197"/>
      <c r="M56" s="197"/>
      <c r="N56" s="198"/>
      <c r="O56" s="198"/>
      <c r="P56" s="198"/>
      <c r="Q56" s="198"/>
      <c r="R56" s="198"/>
      <c r="S56" s="198"/>
      <c r="T56" s="199"/>
      <c r="U56" s="199"/>
      <c r="V56" s="185"/>
      <c r="W56" s="185"/>
    </row>
    <row r="57" spans="1:23">
      <c r="A57" s="194"/>
      <c r="B57" s="185"/>
      <c r="C57" s="185"/>
      <c r="D57" s="195"/>
      <c r="E57" s="195"/>
      <c r="F57" s="195"/>
      <c r="G57" s="195"/>
      <c r="H57" s="195"/>
      <c r="I57" s="195"/>
      <c r="J57" s="196"/>
      <c r="K57" s="196"/>
      <c r="L57" s="197"/>
      <c r="M57" s="197"/>
      <c r="N57" s="198"/>
      <c r="O57" s="198"/>
      <c r="P57" s="198"/>
      <c r="Q57" s="198"/>
      <c r="R57" s="198"/>
      <c r="S57" s="198"/>
      <c r="T57" s="199"/>
      <c r="U57" s="199"/>
      <c r="V57" s="185"/>
      <c r="W57" s="185"/>
    </row>
    <row r="58" spans="1:23">
      <c r="A58" s="194"/>
      <c r="B58" s="185"/>
      <c r="C58" s="185"/>
      <c r="D58" s="195"/>
      <c r="E58" s="195"/>
      <c r="F58" s="195"/>
      <c r="G58" s="195"/>
      <c r="H58" s="195"/>
      <c r="I58" s="195"/>
      <c r="J58" s="196"/>
      <c r="K58" s="196"/>
      <c r="L58" s="197"/>
      <c r="M58" s="197"/>
      <c r="N58" s="198"/>
      <c r="O58" s="198"/>
      <c r="P58" s="198"/>
      <c r="Q58" s="198"/>
      <c r="R58" s="198"/>
      <c r="S58" s="198"/>
      <c r="T58" s="199"/>
      <c r="U58" s="199"/>
      <c r="V58" s="185"/>
      <c r="W58" s="185"/>
    </row>
    <row r="59" spans="1:23">
      <c r="A59" s="194"/>
      <c r="B59" s="185"/>
      <c r="C59" s="185"/>
      <c r="D59" s="195"/>
      <c r="E59" s="195"/>
      <c r="F59" s="195"/>
      <c r="G59" s="195"/>
      <c r="H59" s="195"/>
      <c r="I59" s="195"/>
      <c r="J59" s="196"/>
      <c r="K59" s="196"/>
      <c r="L59" s="197"/>
      <c r="M59" s="197"/>
      <c r="N59" s="198"/>
      <c r="O59" s="198"/>
      <c r="P59" s="198"/>
      <c r="Q59" s="198"/>
      <c r="R59" s="198"/>
      <c r="S59" s="198"/>
      <c r="T59" s="199"/>
      <c r="U59" s="199"/>
      <c r="V59" s="185"/>
      <c r="W59" s="185"/>
    </row>
    <row r="60" spans="1:23">
      <c r="A60" s="194"/>
      <c r="B60" s="185"/>
      <c r="C60" s="185"/>
      <c r="D60" s="195"/>
      <c r="E60" s="195"/>
      <c r="F60" s="195"/>
      <c r="G60" s="195"/>
      <c r="H60" s="195"/>
      <c r="I60" s="195"/>
      <c r="J60" s="196"/>
      <c r="K60" s="196"/>
      <c r="L60" s="197"/>
      <c r="M60" s="197"/>
      <c r="N60" s="198"/>
      <c r="O60" s="198"/>
      <c r="P60" s="198"/>
      <c r="Q60" s="198"/>
      <c r="R60" s="198"/>
      <c r="S60" s="198"/>
      <c r="T60" s="199"/>
      <c r="U60" s="199"/>
      <c r="V60" s="185"/>
      <c r="W60" s="185"/>
    </row>
    <row r="61" spans="1:23">
      <c r="A61" s="194"/>
      <c r="B61" s="185"/>
      <c r="C61" s="185"/>
      <c r="D61" s="195"/>
      <c r="E61" s="195"/>
      <c r="F61" s="195"/>
      <c r="G61" s="195"/>
      <c r="H61" s="195"/>
      <c r="I61" s="195"/>
      <c r="J61" s="196"/>
      <c r="K61" s="196"/>
      <c r="L61" s="197"/>
      <c r="M61" s="197"/>
      <c r="N61" s="198"/>
      <c r="O61" s="198"/>
      <c r="P61" s="198"/>
      <c r="Q61" s="198"/>
      <c r="R61" s="198"/>
      <c r="S61" s="198"/>
      <c r="T61" s="199"/>
      <c r="U61" s="199"/>
      <c r="V61" s="185"/>
      <c r="W61" s="185"/>
    </row>
    <row r="62" spans="1:23">
      <c r="A62" s="194"/>
      <c r="B62" s="185"/>
      <c r="C62" s="185"/>
      <c r="D62" s="195"/>
      <c r="E62" s="195"/>
      <c r="F62" s="195"/>
      <c r="G62" s="195"/>
      <c r="H62" s="195"/>
      <c r="I62" s="195"/>
      <c r="J62" s="196"/>
      <c r="K62" s="196"/>
      <c r="L62" s="197"/>
      <c r="M62" s="197"/>
      <c r="N62" s="198"/>
      <c r="O62" s="198"/>
      <c r="P62" s="198"/>
      <c r="Q62" s="198"/>
      <c r="R62" s="198"/>
      <c r="S62" s="198"/>
      <c r="T62" s="199"/>
      <c r="U62" s="199"/>
      <c r="V62" s="185"/>
      <c r="W62" s="185"/>
    </row>
    <row r="63" spans="1:23">
      <c r="A63" s="194"/>
      <c r="B63" s="185"/>
      <c r="C63" s="185"/>
      <c r="D63" s="195"/>
      <c r="E63" s="195"/>
      <c r="F63" s="195"/>
      <c r="G63" s="195"/>
      <c r="H63" s="195"/>
      <c r="I63" s="195"/>
      <c r="J63" s="196"/>
      <c r="K63" s="196"/>
      <c r="L63" s="197"/>
      <c r="M63" s="197"/>
      <c r="N63" s="198"/>
      <c r="O63" s="198"/>
      <c r="P63" s="198"/>
      <c r="Q63" s="198"/>
      <c r="R63" s="198"/>
      <c r="S63" s="198"/>
      <c r="T63" s="199"/>
      <c r="U63" s="199"/>
      <c r="V63" s="185"/>
      <c r="W63" s="185"/>
    </row>
    <row r="64" spans="1:23">
      <c r="A64" s="194"/>
      <c r="B64" s="185"/>
      <c r="C64" s="185"/>
      <c r="D64" s="195"/>
      <c r="E64" s="195"/>
      <c r="F64" s="195"/>
      <c r="G64" s="195"/>
      <c r="H64" s="195"/>
      <c r="I64" s="195"/>
      <c r="J64" s="196"/>
      <c r="K64" s="196"/>
      <c r="L64" s="197"/>
      <c r="M64" s="197"/>
      <c r="N64" s="198"/>
      <c r="O64" s="198"/>
      <c r="P64" s="198"/>
      <c r="Q64" s="198"/>
      <c r="R64" s="198"/>
      <c r="S64" s="198"/>
      <c r="T64" s="199"/>
      <c r="U64" s="199"/>
      <c r="V64" s="185"/>
      <c r="W64" s="185"/>
    </row>
    <row r="65" spans="1:23">
      <c r="A65" s="194"/>
      <c r="B65" s="185"/>
      <c r="C65" s="185"/>
      <c r="D65" s="195"/>
      <c r="E65" s="195"/>
      <c r="F65" s="195"/>
      <c r="G65" s="195"/>
      <c r="H65" s="195"/>
      <c r="I65" s="195"/>
      <c r="J65" s="196"/>
      <c r="K65" s="196"/>
      <c r="L65" s="197"/>
      <c r="M65" s="197"/>
      <c r="N65" s="198"/>
      <c r="O65" s="198"/>
      <c r="P65" s="198"/>
      <c r="Q65" s="198"/>
      <c r="R65" s="198"/>
      <c r="S65" s="198"/>
      <c r="T65" s="199"/>
      <c r="U65" s="199"/>
      <c r="V65" s="185"/>
      <c r="W65" s="185"/>
    </row>
    <row r="66" spans="1:23">
      <c r="A66" s="194"/>
      <c r="B66" s="185"/>
      <c r="C66" s="185"/>
      <c r="D66" s="195"/>
      <c r="E66" s="195"/>
      <c r="F66" s="195"/>
      <c r="G66" s="195"/>
      <c r="H66" s="195"/>
      <c r="I66" s="195"/>
      <c r="J66" s="196"/>
      <c r="K66" s="196"/>
      <c r="L66" s="197"/>
      <c r="M66" s="197"/>
      <c r="N66" s="198"/>
      <c r="O66" s="198"/>
      <c r="P66" s="198"/>
      <c r="Q66" s="198"/>
      <c r="R66" s="198"/>
      <c r="S66" s="198"/>
      <c r="T66" s="199"/>
      <c r="U66" s="199"/>
      <c r="V66" s="185"/>
      <c r="W66" s="185"/>
    </row>
    <row r="67" spans="1:23">
      <c r="A67" s="194"/>
      <c r="B67" s="185"/>
      <c r="C67" s="185"/>
      <c r="D67" s="195"/>
      <c r="E67" s="195"/>
      <c r="F67" s="195"/>
      <c r="G67" s="195"/>
      <c r="H67" s="195"/>
      <c r="I67" s="195"/>
      <c r="J67" s="196"/>
      <c r="K67" s="196"/>
      <c r="L67" s="197"/>
      <c r="M67" s="197"/>
      <c r="N67" s="198"/>
      <c r="O67" s="198"/>
      <c r="P67" s="198"/>
      <c r="Q67" s="198"/>
      <c r="R67" s="198"/>
      <c r="S67" s="198"/>
      <c r="T67" s="199"/>
      <c r="U67" s="199"/>
      <c r="V67" s="185"/>
      <c r="W67" s="185"/>
    </row>
    <row r="68" spans="1:23">
      <c r="A68" s="194"/>
      <c r="B68" s="185"/>
      <c r="C68" s="185"/>
      <c r="D68" s="195"/>
      <c r="E68" s="195"/>
      <c r="F68" s="195"/>
      <c r="G68" s="195"/>
      <c r="H68" s="195"/>
      <c r="I68" s="195"/>
      <c r="J68" s="196"/>
      <c r="K68" s="196"/>
      <c r="L68" s="197"/>
      <c r="M68" s="197"/>
      <c r="N68" s="198"/>
      <c r="O68" s="198"/>
      <c r="P68" s="198"/>
      <c r="Q68" s="198"/>
      <c r="R68" s="198"/>
      <c r="S68" s="198"/>
      <c r="T68" s="199"/>
      <c r="U68" s="199"/>
      <c r="V68" s="185"/>
      <c r="W68" s="185"/>
    </row>
    <row r="69" spans="1:23">
      <c r="A69" s="194"/>
      <c r="B69" s="185"/>
      <c r="C69" s="185"/>
      <c r="D69" s="195"/>
      <c r="E69" s="195"/>
      <c r="F69" s="195"/>
      <c r="G69" s="195"/>
      <c r="H69" s="195"/>
      <c r="I69" s="195"/>
      <c r="J69" s="196"/>
      <c r="K69" s="196"/>
      <c r="L69" s="197"/>
      <c r="M69" s="197"/>
      <c r="N69" s="198"/>
      <c r="O69" s="198"/>
      <c r="P69" s="198"/>
      <c r="Q69" s="198"/>
      <c r="R69" s="198"/>
      <c r="S69" s="198"/>
      <c r="T69" s="199"/>
      <c r="U69" s="199"/>
      <c r="V69" s="185"/>
      <c r="W69" s="185"/>
    </row>
    <row r="70" spans="1:23">
      <c r="A70" s="194"/>
      <c r="B70" s="185"/>
      <c r="C70" s="185"/>
      <c r="D70" s="195"/>
      <c r="E70" s="195"/>
      <c r="F70" s="195"/>
      <c r="G70" s="195"/>
      <c r="H70" s="195"/>
      <c r="I70" s="195"/>
      <c r="J70" s="196"/>
      <c r="K70" s="196"/>
      <c r="L70" s="197"/>
      <c r="M70" s="197"/>
      <c r="N70" s="198"/>
      <c r="O70" s="198"/>
      <c r="P70" s="198"/>
      <c r="Q70" s="198"/>
      <c r="R70" s="198"/>
      <c r="S70" s="198"/>
      <c r="T70" s="199"/>
      <c r="U70" s="199"/>
      <c r="V70" s="185"/>
      <c r="W70" s="185"/>
    </row>
    <row r="71" spans="1:23">
      <c r="A71" s="194"/>
      <c r="B71" s="185"/>
      <c r="C71" s="185"/>
      <c r="D71" s="195"/>
      <c r="E71" s="195"/>
      <c r="F71" s="195"/>
      <c r="G71" s="195"/>
      <c r="H71" s="195"/>
      <c r="I71" s="195"/>
      <c r="J71" s="196"/>
      <c r="K71" s="196"/>
      <c r="L71" s="197"/>
      <c r="M71" s="197"/>
      <c r="N71" s="198"/>
      <c r="O71" s="198"/>
      <c r="P71" s="198"/>
      <c r="Q71" s="198"/>
      <c r="R71" s="198"/>
      <c r="S71" s="198"/>
      <c r="T71" s="199"/>
      <c r="U71" s="199"/>
      <c r="V71" s="185"/>
      <c r="W71" s="185"/>
    </row>
    <row r="72" spans="1:23">
      <c r="A72" s="194"/>
      <c r="B72" s="185"/>
      <c r="C72" s="185"/>
      <c r="D72" s="195"/>
      <c r="E72" s="195"/>
      <c r="F72" s="195"/>
      <c r="G72" s="195"/>
      <c r="H72" s="195"/>
      <c r="I72" s="195"/>
      <c r="J72" s="196"/>
      <c r="K72" s="196"/>
      <c r="L72" s="197"/>
      <c r="M72" s="197"/>
      <c r="N72" s="198"/>
      <c r="O72" s="198"/>
      <c r="P72" s="198"/>
      <c r="Q72" s="198"/>
      <c r="R72" s="198"/>
      <c r="S72" s="198"/>
      <c r="T72" s="199"/>
      <c r="U72" s="199"/>
      <c r="V72" s="185"/>
      <c r="W72" s="185"/>
    </row>
    <row r="73" spans="1:23">
      <c r="A73" s="194"/>
      <c r="B73" s="185"/>
      <c r="C73" s="185"/>
      <c r="D73" s="195"/>
      <c r="E73" s="195"/>
      <c r="F73" s="195"/>
      <c r="G73" s="195"/>
      <c r="H73" s="195"/>
      <c r="I73" s="195"/>
      <c r="J73" s="196"/>
      <c r="K73" s="196"/>
      <c r="L73" s="197"/>
      <c r="M73" s="197"/>
      <c r="N73" s="198"/>
      <c r="O73" s="198"/>
      <c r="P73" s="198"/>
      <c r="Q73" s="198"/>
      <c r="R73" s="198"/>
      <c r="S73" s="198"/>
      <c r="T73" s="199"/>
      <c r="U73" s="199"/>
      <c r="V73" s="185"/>
      <c r="W73" s="185"/>
    </row>
    <row r="74" spans="1:23">
      <c r="A74" s="194"/>
      <c r="B74" s="185"/>
      <c r="C74" s="185"/>
      <c r="D74" s="195"/>
      <c r="E74" s="195"/>
      <c r="F74" s="195"/>
      <c r="G74" s="195"/>
      <c r="H74" s="195"/>
      <c r="I74" s="195"/>
      <c r="J74" s="196"/>
      <c r="K74" s="196"/>
      <c r="L74" s="197"/>
      <c r="M74" s="197"/>
      <c r="N74" s="198"/>
      <c r="O74" s="198"/>
      <c r="P74" s="198"/>
      <c r="Q74" s="198"/>
      <c r="R74" s="198"/>
      <c r="S74" s="198"/>
      <c r="T74" s="199"/>
      <c r="U74" s="199"/>
      <c r="V74" s="185"/>
      <c r="W74" s="185"/>
    </row>
    <row r="75" spans="1:23">
      <c r="A75" s="194"/>
      <c r="B75" s="185"/>
      <c r="C75" s="185"/>
      <c r="D75" s="195"/>
      <c r="E75" s="195"/>
      <c r="F75" s="195"/>
      <c r="G75" s="195"/>
      <c r="H75" s="195"/>
      <c r="I75" s="195"/>
      <c r="J75" s="196"/>
      <c r="K75" s="196"/>
      <c r="L75" s="197"/>
      <c r="M75" s="197"/>
      <c r="N75" s="198"/>
      <c r="O75" s="198"/>
      <c r="P75" s="198"/>
      <c r="Q75" s="198"/>
      <c r="R75" s="198"/>
      <c r="S75" s="198"/>
      <c r="T75" s="199"/>
      <c r="U75" s="199"/>
      <c r="V75" s="185"/>
      <c r="W75" s="185"/>
    </row>
    <row r="76" spans="1:23">
      <c r="A76" s="194"/>
      <c r="B76" s="185"/>
      <c r="C76" s="185"/>
      <c r="D76" s="195"/>
      <c r="E76" s="195"/>
      <c r="F76" s="195"/>
      <c r="G76" s="195"/>
      <c r="H76" s="195"/>
      <c r="I76" s="195"/>
      <c r="J76" s="196"/>
      <c r="K76" s="196"/>
      <c r="L76" s="197"/>
      <c r="M76" s="197"/>
      <c r="N76" s="198"/>
      <c r="O76" s="198"/>
      <c r="P76" s="198"/>
      <c r="Q76" s="198"/>
      <c r="R76" s="198"/>
      <c r="S76" s="198"/>
      <c r="T76" s="199"/>
      <c r="U76" s="199"/>
      <c r="V76" s="185"/>
      <c r="W76" s="185"/>
    </row>
    <row r="77" spans="1:23">
      <c r="A77" s="194"/>
      <c r="B77" s="185"/>
      <c r="C77" s="185"/>
      <c r="D77" s="195"/>
      <c r="E77" s="195"/>
      <c r="F77" s="195"/>
      <c r="G77" s="195"/>
      <c r="H77" s="195"/>
      <c r="I77" s="195"/>
      <c r="J77" s="196"/>
      <c r="K77" s="196"/>
      <c r="L77" s="197"/>
      <c r="M77" s="197"/>
      <c r="N77" s="198"/>
      <c r="O77" s="198"/>
      <c r="P77" s="198"/>
      <c r="Q77" s="198"/>
      <c r="R77" s="198"/>
      <c r="S77" s="198"/>
      <c r="T77" s="199"/>
      <c r="U77" s="199"/>
      <c r="V77" s="185"/>
      <c r="W77" s="185"/>
    </row>
    <row r="78" spans="1:23">
      <c r="A78" s="194"/>
      <c r="B78" s="185"/>
      <c r="C78" s="185"/>
      <c r="D78" s="195"/>
      <c r="E78" s="195"/>
      <c r="F78" s="195"/>
      <c r="G78" s="195"/>
      <c r="H78" s="195"/>
      <c r="I78" s="195"/>
      <c r="J78" s="196"/>
      <c r="K78" s="196"/>
      <c r="L78" s="197"/>
      <c r="M78" s="197"/>
      <c r="N78" s="198"/>
      <c r="O78" s="198"/>
      <c r="P78" s="198"/>
      <c r="Q78" s="198"/>
      <c r="R78" s="198"/>
      <c r="S78" s="198"/>
      <c r="T78" s="199"/>
      <c r="U78" s="199"/>
      <c r="V78" s="185"/>
      <c r="W78" s="185"/>
    </row>
    <row r="79" spans="1:23">
      <c r="A79" s="194"/>
      <c r="B79" s="185"/>
      <c r="C79" s="185"/>
      <c r="D79" s="195"/>
      <c r="E79" s="195"/>
      <c r="F79" s="195"/>
      <c r="G79" s="195"/>
      <c r="H79" s="195"/>
      <c r="I79" s="195"/>
      <c r="J79" s="196"/>
      <c r="K79" s="196"/>
      <c r="L79" s="197"/>
      <c r="M79" s="197"/>
      <c r="N79" s="198"/>
      <c r="O79" s="198"/>
      <c r="P79" s="198"/>
      <c r="Q79" s="198"/>
      <c r="R79" s="198"/>
      <c r="S79" s="198"/>
      <c r="T79" s="199"/>
      <c r="U79" s="199"/>
      <c r="V79" s="185"/>
      <c r="W79" s="185"/>
    </row>
    <row r="80" spans="1:23">
      <c r="A80" s="185"/>
      <c r="B80" s="185"/>
      <c r="C80" s="185"/>
      <c r="D80" s="185"/>
      <c r="E80" s="185"/>
      <c r="F80" s="185"/>
      <c r="G80" s="185"/>
      <c r="H80" s="185"/>
      <c r="I80" s="185"/>
      <c r="J80" s="185"/>
      <c r="K80" s="185"/>
      <c r="L80" s="185"/>
      <c r="M80" s="185"/>
      <c r="N80" s="185"/>
      <c r="O80" s="185"/>
      <c r="P80" s="185"/>
      <c r="Q80" s="185"/>
      <c r="R80" s="185"/>
      <c r="S80" s="185"/>
      <c r="T80" s="185"/>
      <c r="U80" s="185"/>
      <c r="V80" s="185"/>
      <c r="W80" s="185"/>
    </row>
    <row r="81" spans="1:23">
      <c r="A81" s="185"/>
      <c r="B81" s="185"/>
      <c r="C81" s="185"/>
      <c r="D81" s="185"/>
      <c r="E81" s="185"/>
      <c r="F81" s="185"/>
      <c r="G81" s="185"/>
      <c r="H81" s="185"/>
      <c r="I81" s="185"/>
      <c r="J81" s="185"/>
      <c r="K81" s="185"/>
      <c r="L81" s="185"/>
      <c r="M81" s="185"/>
      <c r="N81" s="185"/>
      <c r="O81" s="185"/>
      <c r="P81" s="185"/>
      <c r="Q81" s="185"/>
      <c r="R81" s="185"/>
      <c r="S81" s="185"/>
      <c r="T81" s="185"/>
      <c r="U81" s="185"/>
      <c r="V81" s="185"/>
      <c r="W81" s="185"/>
    </row>
    <row r="82" spans="1:23">
      <c r="A82" s="185"/>
      <c r="B82" s="200"/>
      <c r="C82" s="200"/>
      <c r="D82" s="186"/>
      <c r="E82" s="186"/>
      <c r="F82" s="186"/>
      <c r="G82" s="186"/>
      <c r="H82" s="186"/>
      <c r="I82" s="186"/>
      <c r="J82" s="199"/>
      <c r="K82" s="199"/>
      <c r="L82" s="199"/>
      <c r="M82" s="199"/>
      <c r="N82" s="187"/>
      <c r="O82" s="187"/>
      <c r="P82" s="187"/>
      <c r="Q82" s="187"/>
      <c r="R82" s="187"/>
      <c r="S82" s="187"/>
      <c r="T82" s="190"/>
      <c r="U82" s="190"/>
      <c r="V82" s="185"/>
      <c r="W82" s="185"/>
    </row>
    <row r="83" spans="1:23">
      <c r="A83" s="185"/>
      <c r="B83" s="194"/>
      <c r="C83" s="191"/>
      <c r="D83" s="201"/>
      <c r="E83" s="201"/>
      <c r="F83" s="201"/>
      <c r="G83" s="201"/>
      <c r="H83" s="201"/>
      <c r="I83" s="201"/>
      <c r="J83" s="199"/>
      <c r="K83" s="199"/>
      <c r="L83" s="199"/>
      <c r="M83" s="199"/>
      <c r="N83" s="202"/>
      <c r="O83" s="202"/>
      <c r="P83" s="202"/>
      <c r="Q83" s="202"/>
      <c r="R83" s="202"/>
      <c r="S83" s="202"/>
      <c r="T83" s="190"/>
      <c r="U83" s="190"/>
      <c r="V83" s="185"/>
      <c r="W83" s="185"/>
    </row>
    <row r="84" spans="1:23">
      <c r="A84" s="194"/>
      <c r="B84" s="199"/>
      <c r="C84" s="185"/>
      <c r="D84" s="195"/>
      <c r="E84" s="195"/>
      <c r="F84" s="195"/>
      <c r="G84" s="195"/>
      <c r="H84" s="195"/>
      <c r="I84" s="199"/>
      <c r="J84" s="199"/>
      <c r="K84" s="199"/>
      <c r="L84" s="199"/>
      <c r="M84" s="199"/>
      <c r="N84" s="203"/>
      <c r="O84" s="203"/>
      <c r="P84" s="203"/>
      <c r="Q84" s="203"/>
      <c r="R84" s="198"/>
      <c r="S84" s="198"/>
      <c r="T84" s="190"/>
      <c r="U84" s="190"/>
      <c r="V84" s="185"/>
      <c r="W84" s="185"/>
    </row>
    <row r="85" spans="1:23">
      <c r="A85" s="194"/>
      <c r="B85" s="199"/>
      <c r="C85" s="185"/>
      <c r="D85" s="195"/>
      <c r="E85" s="195"/>
      <c r="F85" s="195"/>
      <c r="G85" s="195"/>
      <c r="H85" s="195"/>
      <c r="I85" s="199"/>
      <c r="J85" s="199"/>
      <c r="K85" s="199"/>
      <c r="L85" s="199"/>
      <c r="M85" s="199"/>
      <c r="N85" s="203"/>
      <c r="O85" s="203"/>
      <c r="P85" s="203"/>
      <c r="Q85" s="203"/>
      <c r="R85" s="198"/>
      <c r="S85" s="198"/>
      <c r="T85" s="199"/>
      <c r="U85" s="199"/>
      <c r="V85" s="185"/>
      <c r="W85" s="185"/>
    </row>
    <row r="86" spans="1:23">
      <c r="A86" s="194"/>
      <c r="B86" s="199"/>
      <c r="C86" s="185"/>
      <c r="D86" s="195"/>
      <c r="E86" s="195"/>
      <c r="F86" s="195"/>
      <c r="G86" s="195"/>
      <c r="H86" s="195"/>
      <c r="I86" s="199"/>
      <c r="J86" s="199"/>
      <c r="K86" s="199"/>
      <c r="L86" s="199"/>
      <c r="M86" s="199"/>
      <c r="N86" s="203"/>
      <c r="O86" s="203"/>
      <c r="P86" s="203"/>
      <c r="Q86" s="203"/>
      <c r="R86" s="198"/>
      <c r="S86" s="198"/>
      <c r="T86" s="199"/>
      <c r="U86" s="199"/>
      <c r="V86" s="185"/>
      <c r="W86" s="185"/>
    </row>
    <row r="87" spans="1:23">
      <c r="A87" s="194"/>
      <c r="B87" s="199"/>
      <c r="C87" s="185"/>
      <c r="D87" s="195"/>
      <c r="E87" s="195"/>
      <c r="F87" s="195"/>
      <c r="G87" s="195"/>
      <c r="H87" s="195"/>
      <c r="I87" s="199"/>
      <c r="J87" s="199"/>
      <c r="K87" s="199"/>
      <c r="L87" s="199"/>
      <c r="M87" s="199"/>
      <c r="N87" s="203"/>
      <c r="O87" s="203"/>
      <c r="P87" s="203"/>
      <c r="Q87" s="203"/>
      <c r="R87" s="198"/>
      <c r="S87" s="198"/>
      <c r="T87" s="199"/>
      <c r="U87" s="199"/>
      <c r="V87" s="185"/>
      <c r="W87" s="185"/>
    </row>
    <row r="88" spans="1:23">
      <c r="A88" s="194"/>
      <c r="B88" s="199"/>
      <c r="C88" s="185"/>
      <c r="D88" s="195"/>
      <c r="E88" s="195"/>
      <c r="F88" s="195"/>
      <c r="G88" s="195"/>
      <c r="H88" s="195"/>
      <c r="I88" s="199"/>
      <c r="J88" s="199"/>
      <c r="K88" s="199"/>
      <c r="L88" s="199"/>
      <c r="M88" s="199"/>
      <c r="N88" s="203"/>
      <c r="O88" s="203"/>
      <c r="P88" s="203"/>
      <c r="Q88" s="203"/>
      <c r="R88" s="198"/>
      <c r="S88" s="198"/>
      <c r="T88" s="199"/>
      <c r="U88" s="199"/>
      <c r="V88" s="185"/>
      <c r="W88" s="185"/>
    </row>
    <row r="89" spans="1:23">
      <c r="A89" s="194"/>
      <c r="B89" s="199"/>
      <c r="C89" s="185"/>
      <c r="D89" s="195"/>
      <c r="E89" s="195"/>
      <c r="F89" s="195"/>
      <c r="G89" s="195"/>
      <c r="H89" s="195"/>
      <c r="I89" s="199"/>
      <c r="J89" s="199"/>
      <c r="K89" s="199"/>
      <c r="L89" s="199"/>
      <c r="M89" s="199"/>
      <c r="N89" s="203"/>
      <c r="O89" s="203"/>
      <c r="P89" s="203"/>
      <c r="Q89" s="203"/>
      <c r="R89" s="198"/>
      <c r="S89" s="198"/>
      <c r="T89" s="199"/>
      <c r="U89" s="199"/>
      <c r="V89" s="185"/>
      <c r="W89" s="185"/>
    </row>
    <row r="90" spans="1:23">
      <c r="A90" s="194"/>
      <c r="B90" s="199"/>
      <c r="C90" s="185"/>
      <c r="D90" s="195"/>
      <c r="E90" s="195"/>
      <c r="F90" s="195"/>
      <c r="G90" s="195"/>
      <c r="H90" s="195"/>
      <c r="I90" s="199"/>
      <c r="J90" s="199"/>
      <c r="K90" s="199"/>
      <c r="L90" s="199"/>
      <c r="M90" s="199"/>
      <c r="N90" s="203"/>
      <c r="O90" s="203"/>
      <c r="P90" s="203"/>
      <c r="Q90" s="203"/>
      <c r="R90" s="198"/>
      <c r="S90" s="198"/>
      <c r="T90" s="199"/>
      <c r="U90" s="199"/>
      <c r="V90" s="185"/>
      <c r="W90" s="185"/>
    </row>
    <row r="91" spans="1:23">
      <c r="A91" s="194"/>
      <c r="B91" s="199"/>
      <c r="C91" s="185"/>
      <c r="D91" s="195"/>
      <c r="E91" s="195"/>
      <c r="F91" s="195"/>
      <c r="G91" s="195"/>
      <c r="H91" s="195"/>
      <c r="I91" s="199"/>
      <c r="J91" s="199"/>
      <c r="K91" s="199"/>
      <c r="L91" s="199"/>
      <c r="M91" s="199"/>
      <c r="N91" s="203"/>
      <c r="O91" s="203"/>
      <c r="P91" s="203"/>
      <c r="Q91" s="203"/>
      <c r="R91" s="198"/>
      <c r="S91" s="198"/>
      <c r="T91" s="199"/>
      <c r="U91" s="199"/>
      <c r="V91" s="185"/>
      <c r="W91" s="185"/>
    </row>
    <row r="92" spans="1:23">
      <c r="A92" s="194"/>
      <c r="B92" s="199"/>
      <c r="C92" s="185"/>
      <c r="D92" s="195"/>
      <c r="E92" s="195"/>
      <c r="F92" s="195"/>
      <c r="G92" s="195"/>
      <c r="H92" s="195"/>
      <c r="I92" s="199"/>
      <c r="J92" s="199"/>
      <c r="K92" s="199"/>
      <c r="L92" s="199"/>
      <c r="M92" s="199"/>
      <c r="N92" s="203"/>
      <c r="O92" s="203"/>
      <c r="P92" s="203"/>
      <c r="Q92" s="203"/>
      <c r="R92" s="198"/>
      <c r="S92" s="198"/>
      <c r="T92" s="199"/>
      <c r="U92" s="199"/>
      <c r="V92" s="185"/>
      <c r="W92" s="185"/>
    </row>
    <row r="93" spans="1:23">
      <c r="A93" s="194"/>
      <c r="B93" s="199"/>
      <c r="C93" s="185"/>
      <c r="D93" s="195"/>
      <c r="E93" s="195"/>
      <c r="F93" s="195"/>
      <c r="G93" s="195"/>
      <c r="H93" s="195"/>
      <c r="I93" s="199"/>
      <c r="J93" s="199"/>
      <c r="K93" s="199"/>
      <c r="L93" s="199"/>
      <c r="M93" s="199"/>
      <c r="N93" s="203"/>
      <c r="O93" s="203"/>
      <c r="P93" s="203"/>
      <c r="Q93" s="203"/>
      <c r="R93" s="198"/>
      <c r="S93" s="198"/>
      <c r="T93" s="199"/>
      <c r="U93" s="199"/>
      <c r="V93" s="185"/>
      <c r="W93" s="185"/>
    </row>
    <row r="94" spans="1:23">
      <c r="A94" s="194"/>
      <c r="B94" s="199"/>
      <c r="C94" s="185"/>
      <c r="D94" s="195"/>
      <c r="E94" s="195"/>
      <c r="F94" s="195"/>
      <c r="G94" s="195"/>
      <c r="H94" s="195"/>
      <c r="I94" s="199"/>
      <c r="J94" s="199"/>
      <c r="K94" s="199"/>
      <c r="L94" s="199"/>
      <c r="M94" s="199"/>
      <c r="N94" s="203"/>
      <c r="O94" s="203"/>
      <c r="P94" s="203"/>
      <c r="Q94" s="203"/>
      <c r="R94" s="198"/>
      <c r="S94" s="198"/>
      <c r="T94" s="199"/>
      <c r="U94" s="199"/>
      <c r="V94" s="185"/>
      <c r="W94" s="185"/>
    </row>
    <row r="95" spans="1:23">
      <c r="A95" s="194"/>
      <c r="B95" s="199"/>
      <c r="C95" s="185"/>
      <c r="D95" s="195"/>
      <c r="E95" s="195"/>
      <c r="F95" s="195"/>
      <c r="G95" s="195"/>
      <c r="H95" s="195"/>
      <c r="I95" s="199"/>
      <c r="J95" s="199"/>
      <c r="K95" s="199"/>
      <c r="L95" s="199"/>
      <c r="M95" s="199"/>
      <c r="N95" s="203"/>
      <c r="O95" s="203"/>
      <c r="P95" s="203"/>
      <c r="Q95" s="203"/>
      <c r="R95" s="198"/>
      <c r="S95" s="198"/>
      <c r="T95" s="199"/>
      <c r="U95" s="199"/>
      <c r="V95" s="185"/>
      <c r="W95" s="185"/>
    </row>
    <row r="96" spans="1:23">
      <c r="A96" s="194"/>
      <c r="B96" s="199"/>
      <c r="C96" s="185"/>
      <c r="D96" s="195"/>
      <c r="E96" s="195"/>
      <c r="F96" s="195"/>
      <c r="G96" s="195"/>
      <c r="H96" s="195"/>
      <c r="I96" s="199"/>
      <c r="J96" s="199"/>
      <c r="K96" s="199"/>
      <c r="L96" s="199"/>
      <c r="M96" s="199"/>
      <c r="N96" s="203"/>
      <c r="O96" s="203"/>
      <c r="P96" s="203"/>
      <c r="Q96" s="203"/>
      <c r="R96" s="198"/>
      <c r="S96" s="198"/>
      <c r="T96" s="199"/>
      <c r="U96" s="199"/>
      <c r="V96" s="185"/>
      <c r="W96" s="185"/>
    </row>
    <row r="97" spans="1:23">
      <c r="A97" s="194"/>
      <c r="B97" s="199"/>
      <c r="C97" s="185"/>
      <c r="D97" s="195"/>
      <c r="E97" s="195"/>
      <c r="F97" s="195"/>
      <c r="G97" s="195"/>
      <c r="H97" s="195"/>
      <c r="I97" s="199"/>
      <c r="J97" s="199"/>
      <c r="K97" s="199"/>
      <c r="L97" s="199"/>
      <c r="M97" s="199"/>
      <c r="N97" s="203"/>
      <c r="O97" s="203"/>
      <c r="P97" s="203"/>
      <c r="Q97" s="203"/>
      <c r="R97" s="198"/>
      <c r="S97" s="198"/>
      <c r="T97" s="185"/>
      <c r="U97" s="185"/>
      <c r="V97" s="185"/>
      <c r="W97" s="185"/>
    </row>
    <row r="98" spans="1:23">
      <c r="A98" s="185"/>
      <c r="B98" s="185"/>
      <c r="C98" s="204"/>
      <c r="D98" s="185"/>
      <c r="E98" s="185"/>
      <c r="F98" s="185"/>
      <c r="G98" s="185"/>
      <c r="H98" s="185"/>
      <c r="I98" s="185"/>
      <c r="J98" s="185"/>
      <c r="K98" s="185"/>
      <c r="L98" s="185"/>
      <c r="M98" s="185"/>
      <c r="N98" s="205"/>
      <c r="O98" s="205"/>
      <c r="P98" s="205"/>
      <c r="Q98" s="205"/>
      <c r="R98" s="185"/>
      <c r="S98" s="185"/>
      <c r="T98" s="185"/>
      <c r="U98" s="185"/>
      <c r="V98" s="185"/>
      <c r="W98" s="185"/>
    </row>
    <row r="99" spans="1:23">
      <c r="A99" s="185"/>
      <c r="B99" s="206"/>
      <c r="C99" s="185"/>
      <c r="D99" s="185"/>
      <c r="E99" s="185"/>
      <c r="F99" s="185"/>
      <c r="G99" s="185"/>
      <c r="H99" s="185"/>
      <c r="I99" s="185"/>
      <c r="J99" s="185"/>
      <c r="K99" s="185"/>
      <c r="L99" s="185"/>
      <c r="M99" s="185"/>
      <c r="N99" s="185"/>
      <c r="O99" s="185"/>
      <c r="P99" s="185"/>
      <c r="Q99" s="185"/>
      <c r="R99" s="185"/>
      <c r="S99" s="185"/>
      <c r="T99" s="185"/>
      <c r="U99" s="185"/>
      <c r="V99" s="185"/>
      <c r="W99" s="185"/>
    </row>
    <row r="100" spans="1:23">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row>
    <row r="101" spans="1:23">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row>
    <row r="102" spans="1:23">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row>
    <row r="103" spans="1:23">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row>
    <row r="104" spans="1:23">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row>
    <row r="105" spans="1:23">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row>
    <row r="106" spans="1:23">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row>
    <row r="107" spans="1:23">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row>
  </sheetData>
  <sheetProtection password="B8D9" sheet="1" objects="1" scenarios="1"/>
  <mergeCells count="4">
    <mergeCell ref="B1:I1"/>
    <mergeCell ref="J1:N3"/>
    <mergeCell ref="B3:I5"/>
    <mergeCell ref="J5:N5"/>
  </mergeCells>
  <hyperlinks>
    <hyperlink ref="O2:P3" location="'List of Tables &amp; Charts'!A1" display="return to List of Tables &amp; Charts"/>
    <hyperlink ref="J1:N3" location="'Section 3 List of Tables Charts'!A1" display="return to List of Tables &amp; Charts"/>
    <hyperlink ref="J5:N5" location="'Chart 3.9 DATA'!A1" display="view Chart 3.9 data"/>
  </hyperlinks>
  <pageMargins left="0.70866141732283472" right="0.70866141732283472" top="0.74803149606299213" bottom="0.74803149606299213" header="0.31496062992125984" footer="0.31496062992125984"/>
  <pageSetup paperSize="9" scale="87" orientation="landscape" r:id="rId1"/>
  <headerFooter>
    <oddFooter>&amp;L&amp;8Scottish Stroke Care Audit 2017 National Report
Stroke Services in Scottish Hospitals, Data relating to 2016&amp;R&amp;8© NHS National Services Scotland/Crown Copyright</oddFooter>
  </headerFooter>
  <rowBreaks count="1" manualBreakCount="1">
    <brk id="44" max="16383" man="1"/>
  </rowBreaks>
  <drawing r:id="rId2"/>
</worksheet>
</file>

<file path=xl/worksheets/sheet19.xml><?xml version="1.0" encoding="utf-8"?>
<worksheet xmlns="http://schemas.openxmlformats.org/spreadsheetml/2006/main" xmlns:r="http://schemas.openxmlformats.org/officeDocument/2006/relationships">
  <sheetPr codeName="Sheet19">
    <pageSetUpPr fitToPage="1"/>
  </sheetPr>
  <dimension ref="A1:V60"/>
  <sheetViews>
    <sheetView workbookViewId="0">
      <selection sqref="A1:B1"/>
    </sheetView>
  </sheetViews>
  <sheetFormatPr defaultRowHeight="12.75"/>
  <cols>
    <col min="1" max="1" width="16.7109375" style="74" customWidth="1"/>
    <col min="2" max="2" width="45.7109375" style="74" customWidth="1"/>
    <col min="3" max="3" width="6.7109375" style="145" customWidth="1"/>
    <col min="4" max="4" width="10.7109375" style="145" customWidth="1"/>
    <col min="5" max="5" width="6.7109375" style="145" customWidth="1"/>
    <col min="6" max="6" width="10.7109375" style="145" customWidth="1"/>
    <col min="7" max="7" width="6.7109375" style="145" customWidth="1"/>
    <col min="8" max="8" width="10.7109375" style="145" customWidth="1"/>
    <col min="9" max="12" width="1.7109375" style="145" customWidth="1"/>
    <col min="13" max="13" width="9.28515625" style="74" customWidth="1"/>
    <col min="14" max="14" width="11.28515625" style="74" customWidth="1"/>
    <col min="15" max="15" width="9.28515625" style="74" customWidth="1"/>
    <col min="16" max="16" width="11.28515625" style="74" customWidth="1"/>
    <col min="17" max="17" width="9.28515625" style="74" customWidth="1"/>
    <col min="18" max="18" width="11.28515625" style="74" customWidth="1"/>
    <col min="19" max="16384" width="9.140625" style="74"/>
  </cols>
  <sheetData>
    <row r="1" spans="1:22" ht="50.1" customHeight="1">
      <c r="A1" s="505">
        <v>2017</v>
      </c>
      <c r="B1" s="506"/>
      <c r="C1" s="477" t="s">
        <v>28</v>
      </c>
      <c r="D1" s="477"/>
      <c r="E1" s="477"/>
      <c r="F1" s="477"/>
      <c r="G1" s="477"/>
      <c r="H1" s="477"/>
      <c r="I1" s="81"/>
      <c r="J1" s="82"/>
      <c r="K1" s="507" t="s">
        <v>124</v>
      </c>
      <c r="L1" s="508"/>
      <c r="M1" s="477" t="s">
        <v>169</v>
      </c>
      <c r="N1" s="477"/>
      <c r="O1" s="475" t="s">
        <v>170</v>
      </c>
      <c r="P1" s="476"/>
      <c r="Q1" s="477" t="s">
        <v>171</v>
      </c>
      <c r="R1" s="477"/>
      <c r="S1" s="502"/>
      <c r="T1" s="479"/>
    </row>
    <row r="2" spans="1:22" ht="45" customHeight="1">
      <c r="A2" s="83" t="s">
        <v>10</v>
      </c>
      <c r="B2" s="84" t="s">
        <v>11</v>
      </c>
      <c r="C2" s="85" t="s">
        <v>172</v>
      </c>
      <c r="D2" s="85" t="s">
        <v>38</v>
      </c>
      <c r="E2" s="85" t="s">
        <v>173</v>
      </c>
      <c r="F2" s="85" t="s">
        <v>38</v>
      </c>
      <c r="G2" s="85" t="s">
        <v>174</v>
      </c>
      <c r="H2" s="85" t="s">
        <v>38</v>
      </c>
      <c r="I2" s="86" t="s">
        <v>41</v>
      </c>
      <c r="J2" s="87" t="s">
        <v>42</v>
      </c>
      <c r="K2" s="509"/>
      <c r="L2" s="510"/>
      <c r="M2" s="88" t="s">
        <v>12</v>
      </c>
      <c r="N2" s="88" t="s">
        <v>13</v>
      </c>
      <c r="O2" s="88" t="s">
        <v>12</v>
      </c>
      <c r="P2" s="88" t="s">
        <v>13</v>
      </c>
      <c r="Q2" s="88" t="s">
        <v>12</v>
      </c>
      <c r="R2" s="88" t="s">
        <v>13</v>
      </c>
      <c r="S2" s="89"/>
      <c r="T2" s="89"/>
      <c r="U2" s="90"/>
      <c r="V2" s="90"/>
    </row>
    <row r="3" spans="1:22">
      <c r="A3" s="91" t="s">
        <v>118</v>
      </c>
      <c r="B3" s="91" t="s">
        <v>118</v>
      </c>
      <c r="C3" s="92">
        <f>M3/N3*100</f>
        <v>19.767639077340572</v>
      </c>
      <c r="D3" s="92" t="str">
        <f>IF(AND(AND(N3&gt;0,M3&gt;0),ROUND(SUM(100*((2*M3+1.96^2)-(1.96*(SQRT(1.96^2+4*M3*(1-(M3/N3))))))/(2*(N3+1.96^2))),0)&lt;0),CONCATENATE(SUM(1*0)," - ",ROUND(SUM(100*((2*M3+1.96^2)+(1.96*(SQRT(1.96^2+4*M3*(1-(M3/N3))))))/(2*(N3+1.96^2))),0)),IF(AND(AND(N3&gt;0,M3&gt;0),ROUND(SUM(100*((2*M3+1.96^2)-(1.96*(SQRT(1.96^2+4*M3*(1-(M3/N3))))))/(2*(N3+1.96^2))),0)&gt;=0),CONCATENATE(ROUND(SUM(100*((2*M3+1.96^2)-(1.96*(SQRT(1.96^2+4*M3*(1-(M3/N3))))))/(2*(N3+1.96^2))),0)," - ",ROUND(SUM(100*((2*M3+1.96^2)+(1.96*(SQRT(1.96^2+4*M3*(1-(M3/N3))))))/(2*(N3+1.96^2))),0)),""))</f>
        <v>19 - 20</v>
      </c>
      <c r="E3" s="92">
        <f>O3/P3*100</f>
        <v>67.698439620081402</v>
      </c>
      <c r="F3" s="92" t="str">
        <f>IF(AND(AND(P3&gt;0,O3&gt;0),ROUND(SUM(100*((2*(O3)+1.96^2)-(1.96*(SQRT(1.96^2+4*(O3)*(1-((O3)/P3))))))/(2*(P3+1.96^2))),0)&lt;0),CONCATENATE(SUM(1*0)," - ",ROUND(SUM(100*((2*(O3)+1.96^2)+(1.96*(SQRT(1.96^2+4*(O3)*(1-((O3)/P3))))))/(2*(P3+1.96^2))),0)),IF(AND(AND(P3&gt;0,O3&gt;0),ROUND(SUM(100*((2*(O3)+1.96^2)-(1.96*(SQRT(1.96^2+4*(O3)*(1-((O3)/P3))))))/(2*(P3+1.96^2))),0)&gt;=0),CONCATENATE(ROUND(SUM(100*((2*(O3)+1.96^2)-(1.96*(SQRT(1.96^2+4*(O3)*(1-((O3)/P3))))))/(2*(P3+1.96^2))),0)," - ",ROUND(SUM(100*((2*(O3)+1.96^2)+(1.96*(SQRT(1.96^2+4*(O3)*(1-((O3)/P3))))))/(2*(P3+1.96^2))),0)),""))</f>
        <v>67 - 69</v>
      </c>
      <c r="G3" s="92">
        <f>Q3/R3*100</f>
        <v>12.533921302578019</v>
      </c>
      <c r="H3" s="92" t="str">
        <f>IF(AND(AND(R3&gt;0,Q3&gt;0),ROUND(SUM(100*((2*(Q3)+1.96^2)-(1.96*(SQRT(1.96^2+4*(Q3)*(1-((Q3)/R3))))))/(2*(R3+1.96^2))),0)&lt;0),CONCATENATE(SUM(1*0)," - ",ROUND(SUM(100*((2*(Q3)+1.96^2)+(1.96*(SQRT(1.96^2+4*(Q3)*(1-((Q3)/R3))))))/(2*(R3+1.96^2))),0)),IF(AND(AND(R3&gt;0,Q3&gt;0),ROUND(SUM(100*((2*(Q3)+1.96^2)-(1.96*(SQRT(1.96^2+4*(Q3)*(1-((Q3)/R3))))))/(2*(R3+1.96^2))),0)&gt;=0),CONCATENATE(ROUND(SUM(100*((2*(Q3)+1.96^2)-(1.96*(SQRT(1.96^2+4*(Q3)*(1-((Q3)/R3))))))/(2*(R3+1.96^2))),0)," - ",ROUND(SUM(100*((2*(Q3)+1.96^2)+(1.96*(SQRT(1.96^2+4*(Q3)*(1-((Q3)/R3))))))/(2*(R3+1.96^2))),0)),""))</f>
        <v>12 - 13</v>
      </c>
      <c r="I3" s="355"/>
      <c r="J3" s="356"/>
      <c r="K3" s="503"/>
      <c r="L3" s="504"/>
      <c r="M3" s="155">
        <f t="shared" ref="M3:R3" si="0">SUM(M4:M32)</f>
        <v>2331</v>
      </c>
      <c r="N3" s="155">
        <f t="shared" si="0"/>
        <v>11792</v>
      </c>
      <c r="O3" s="155">
        <f t="shared" si="0"/>
        <v>7983</v>
      </c>
      <c r="P3" s="155">
        <f t="shared" si="0"/>
        <v>11792</v>
      </c>
      <c r="Q3" s="155">
        <f t="shared" si="0"/>
        <v>1478</v>
      </c>
      <c r="R3" s="155">
        <f t="shared" si="0"/>
        <v>11792</v>
      </c>
      <c r="S3" s="93"/>
      <c r="T3" s="93"/>
    </row>
    <row r="4" spans="1:22">
      <c r="A4" s="91" t="s">
        <v>44</v>
      </c>
      <c r="B4" s="91" t="s">
        <v>43</v>
      </c>
      <c r="C4" s="92">
        <f t="shared" ref="C4:C32" si="1">M4/N4*100</f>
        <v>6.4516129032258061</v>
      </c>
      <c r="D4" s="92" t="str">
        <f t="shared" ref="D4:D32" si="2">IF(AND(AND(N4&gt;0,M4&gt;0),ROUND(SUM(100*((2*M4+1.96^2)-(1.96*(SQRT(1.96^2+4*M4*(1-(M4/N4))))))/(2*(N4+1.96^2))),0)&lt;0),CONCATENATE(SUM(1*0)," - ",ROUND(SUM(100*((2*M4+1.96^2)+(1.96*(SQRT(1.96^2+4*M4*(1-(M4/N4))))))/(2*(N4+1.96^2))),0)),IF(AND(AND(N4&gt;0,M4&gt;0),ROUND(SUM(100*((2*M4+1.96^2)-(1.96*(SQRT(1.96^2+4*M4*(1-(M4/N4))))))/(2*(N4+1.96^2))),0)&gt;=0),CONCATENATE(ROUND(SUM(100*((2*M4+1.96^2)-(1.96*(SQRT(1.96^2+4*M4*(1-(M4/N4))))))/(2*(N4+1.96^2))),0)," - ",ROUND(SUM(100*((2*M4+1.96^2)+(1.96*(SQRT(1.96^2+4*M4*(1-(M4/N4))))))/(2*(N4+1.96^2))),0)),""))</f>
        <v>2 - 21</v>
      </c>
      <c r="E4" s="92">
        <f>O4/P4*100</f>
        <v>54.838709677419352</v>
      </c>
      <c r="F4" s="92" t="str">
        <f>IF(AND(AND(P4&gt;0,O4&gt;0),ROUND(SUM(100*((2*(O4)+1.96^2)-(1.96*(SQRT(1.96^2+4*(O4)*(1-((O4)/P4))))))/(2*(P4+1.96^2))),0)&lt;0),CONCATENATE(SUM(1*0)," - ",ROUND(SUM(100*((2*(O4)+1.96^2)+(1.96*(SQRT(1.96^2+4*(O4)*(1-((O4)/P4))))))/(2*(P4+1.96^2))),0)),IF(AND(AND(P4&gt;0,O4&gt;0),ROUND(SUM(100*((2*(O4)+1.96^2)-(1.96*(SQRT(1.96^2+4*(O4)*(1-((O4)/P4))))))/(2*(P4+1.96^2))),0)&gt;=0),CONCATENATE(ROUND(SUM(100*((2*(O4)+1.96^2)-(1.96*(SQRT(1.96^2+4*(O4)*(1-((O4)/P4))))))/(2*(P4+1.96^2))),0)," - ",ROUND(SUM(100*((2*(O4)+1.96^2)+(1.96*(SQRT(1.96^2+4*(O4)*(1-((O4)/P4))))))/(2*(P4+1.96^2))),0)),""))</f>
        <v>38 - 71</v>
      </c>
      <c r="G4" s="92">
        <f>Q4/R4*100</f>
        <v>38.70967741935484</v>
      </c>
      <c r="H4" s="92" t="str">
        <f>IF(AND(AND(R4&gt;0,Q4&gt;0),ROUND(SUM(100*((2*(Q4)+1.96^2)-(1.96*(SQRT(1.96^2+4*(Q4)*(1-((Q4)/R4))))))/(2*(R4+1.96^2))),0)&lt;0),CONCATENATE(SUM(1*0)," - ",ROUND(SUM(100*((2*(Q4)+1.96^2)+(1.96*(SQRT(1.96^2+4*(Q4)*(1-((Q4)/R4))))))/(2*(R4+1.96^2))),0)),IF(AND(AND(R4&gt;0,Q4&gt;0),ROUND(SUM(100*((2*(Q4)+1.96^2)-(1.96*(SQRT(1.96^2+4*(Q4)*(1-((Q4)/R4))))))/(2*(R4+1.96^2))),0)&gt;=0),CONCATENATE(ROUND(SUM(100*((2*(Q4)+1.96^2)-(1.96*(SQRT(1.96^2+4*(Q4)*(1-((Q4)/R4))))))/(2*(R4+1.96^2))),0)," - ",ROUND(SUM(100*((2*(Q4)+1.96^2)+(1.96*(SQRT(1.96^2+4*(Q4)*(1-((Q4)/R4))))))/(2*(R4+1.96^2))),0)),""))</f>
        <v>24 - 56</v>
      </c>
      <c r="I4" s="357"/>
      <c r="J4" s="358"/>
      <c r="K4" s="500"/>
      <c r="L4" s="501"/>
      <c r="M4" s="155">
        <v>2</v>
      </c>
      <c r="N4" s="155">
        <v>31</v>
      </c>
      <c r="O4" s="155">
        <v>17</v>
      </c>
      <c r="P4" s="155">
        <v>31</v>
      </c>
      <c r="Q4" s="155">
        <v>12</v>
      </c>
      <c r="R4" s="155">
        <v>31</v>
      </c>
      <c r="S4" s="89"/>
      <c r="T4" s="89"/>
      <c r="U4" s="90"/>
      <c r="V4" s="90"/>
    </row>
    <row r="5" spans="1:22">
      <c r="A5" s="91" t="s">
        <v>46</v>
      </c>
      <c r="B5" s="91" t="s">
        <v>47</v>
      </c>
      <c r="C5" s="92">
        <f t="shared" si="1"/>
        <v>34.123222748815166</v>
      </c>
      <c r="D5" s="92" t="str">
        <f t="shared" si="2"/>
        <v>32 - 37</v>
      </c>
      <c r="E5" s="92">
        <f t="shared" ref="E5:E32" si="3">O5/P5*100</f>
        <v>55.134281200631904</v>
      </c>
      <c r="F5" s="92" t="str">
        <f t="shared" ref="F5:F32" si="4">IF(AND(AND(P5&gt;0,O5&gt;0),ROUND(SUM(100*((2*(O5)+1.96^2)-(1.96*(SQRT(1.96^2+4*(O5)*(1-((O5)/P5))))))/(2*(P5+1.96^2))),0)&lt;0),CONCATENATE(SUM(1*0)," - ",ROUND(SUM(100*((2*(O5)+1.96^2)+(1.96*(SQRT(1.96^2+4*(O5)*(1-((O5)/P5))))))/(2*(P5+1.96^2))),0)),IF(AND(AND(P5&gt;0,O5&gt;0),ROUND(SUM(100*((2*(O5)+1.96^2)-(1.96*(SQRT(1.96^2+4*(O5)*(1-((O5)/P5))))))/(2*(P5+1.96^2))),0)&gt;=0),CONCATENATE(ROUND(SUM(100*((2*(O5)+1.96^2)-(1.96*(SQRT(1.96^2+4*(O5)*(1-((O5)/P5))))))/(2*(P5+1.96^2))),0)," - ",ROUND(SUM(100*((2*(O5)+1.96^2)+(1.96*(SQRT(1.96^2+4*(O5)*(1-((O5)/P5))))))/(2*(P5+1.96^2))),0)),""))</f>
        <v>52 - 58</v>
      </c>
      <c r="G5" s="92">
        <f t="shared" ref="G5:G32" si="5">Q5/R5*100</f>
        <v>10.742496050552923</v>
      </c>
      <c r="H5" s="92" t="str">
        <f t="shared" ref="H5:H32" si="6">IF(AND(AND(R5&gt;0,Q5&gt;0),ROUND(SUM(100*((2*(Q5)+1.96^2)-(1.96*(SQRT(1.96^2+4*(Q5)*(1-((Q5)/R5))))))/(2*(R5+1.96^2))),0)&lt;0),CONCATENATE(SUM(1*0)," - ",ROUND(SUM(100*((2*(Q5)+1.96^2)+(1.96*(SQRT(1.96^2+4*(Q5)*(1-((Q5)/R5))))))/(2*(R5+1.96^2))),0)),IF(AND(AND(R5&gt;0,Q5&gt;0),ROUND(SUM(100*((2*(Q5)+1.96^2)-(1.96*(SQRT(1.96^2+4*(Q5)*(1-((Q5)/R5))))))/(2*(R5+1.96^2))),0)&gt;=0),CONCATENATE(ROUND(SUM(100*((2*(Q5)+1.96^2)-(1.96*(SQRT(1.96^2+4*(Q5)*(1-((Q5)/R5))))))/(2*(R5+1.96^2))),0)," - ",ROUND(SUM(100*((2*(Q5)+1.96^2)+(1.96*(SQRT(1.96^2+4*(Q5)*(1-((Q5)/R5))))))/(2*(R5+1.96^2))),0)),""))</f>
        <v>9 - 13</v>
      </c>
      <c r="I5" s="357"/>
      <c r="J5" s="358"/>
      <c r="K5" s="500"/>
      <c r="L5" s="501"/>
      <c r="M5" s="155">
        <v>432</v>
      </c>
      <c r="N5" s="155">
        <v>1266</v>
      </c>
      <c r="O5" s="155">
        <v>698</v>
      </c>
      <c r="P5" s="155">
        <v>1266</v>
      </c>
      <c r="Q5" s="155">
        <v>136</v>
      </c>
      <c r="R5" s="155">
        <v>1266</v>
      </c>
      <c r="S5" s="93"/>
      <c r="T5" s="93"/>
    </row>
    <row r="6" spans="1:22">
      <c r="A6" s="91" t="s">
        <v>14</v>
      </c>
      <c r="B6" s="91" t="s">
        <v>49</v>
      </c>
      <c r="C6" s="92">
        <f t="shared" si="1"/>
        <v>17.535545023696685</v>
      </c>
      <c r="D6" s="92" t="str">
        <f t="shared" si="2"/>
        <v>13 - 23</v>
      </c>
      <c r="E6" s="92">
        <f t="shared" si="3"/>
        <v>73.93364928909952</v>
      </c>
      <c r="F6" s="92" t="str">
        <f t="shared" si="4"/>
        <v>68 - 79</v>
      </c>
      <c r="G6" s="92">
        <f t="shared" si="5"/>
        <v>8.5308056872037916</v>
      </c>
      <c r="H6" s="92" t="str">
        <f t="shared" si="6"/>
        <v>5 - 13</v>
      </c>
      <c r="I6" s="357"/>
      <c r="J6" s="358"/>
      <c r="K6" s="500"/>
      <c r="L6" s="501"/>
      <c r="M6" s="155">
        <v>37</v>
      </c>
      <c r="N6" s="155">
        <v>211</v>
      </c>
      <c r="O6" s="155">
        <v>156</v>
      </c>
      <c r="P6" s="155">
        <v>211</v>
      </c>
      <c r="Q6" s="155">
        <v>18</v>
      </c>
      <c r="R6" s="155">
        <v>211</v>
      </c>
      <c r="S6" s="93"/>
      <c r="T6" s="93"/>
    </row>
    <row r="7" spans="1:22">
      <c r="A7" s="91" t="s">
        <v>51</v>
      </c>
      <c r="B7" s="91" t="s">
        <v>52</v>
      </c>
      <c r="C7" s="92">
        <f t="shared" si="1"/>
        <v>9.67741935483871</v>
      </c>
      <c r="D7" s="92" t="str">
        <f t="shared" si="2"/>
        <v>7 - 14</v>
      </c>
      <c r="E7" s="92">
        <f t="shared" si="3"/>
        <v>66.129032258064512</v>
      </c>
      <c r="F7" s="92" t="str">
        <f t="shared" si="4"/>
        <v>60 - 72</v>
      </c>
      <c r="G7" s="92">
        <f t="shared" si="5"/>
        <v>24.193548387096776</v>
      </c>
      <c r="H7" s="92" t="str">
        <f t="shared" si="6"/>
        <v>19 - 30</v>
      </c>
      <c r="I7" s="357"/>
      <c r="J7" s="358"/>
      <c r="K7" s="500"/>
      <c r="L7" s="501"/>
      <c r="M7" s="155">
        <v>24</v>
      </c>
      <c r="N7" s="155">
        <v>248</v>
      </c>
      <c r="O7" s="155">
        <v>164</v>
      </c>
      <c r="P7" s="155">
        <v>248</v>
      </c>
      <c r="Q7" s="155">
        <v>60</v>
      </c>
      <c r="R7" s="155">
        <v>248</v>
      </c>
      <c r="S7" s="93"/>
      <c r="T7" s="93"/>
    </row>
    <row r="8" spans="1:22">
      <c r="A8" s="91" t="s">
        <v>54</v>
      </c>
      <c r="B8" s="91" t="s">
        <v>55</v>
      </c>
      <c r="C8" s="92">
        <f t="shared" si="1"/>
        <v>6.666666666666667</v>
      </c>
      <c r="D8" s="92" t="str">
        <f t="shared" si="2"/>
        <v>2 - 18</v>
      </c>
      <c r="E8" s="92">
        <f t="shared" si="3"/>
        <v>82.222222222222214</v>
      </c>
      <c r="F8" s="92" t="str">
        <f t="shared" si="4"/>
        <v>69 - 91</v>
      </c>
      <c r="G8" s="92">
        <f t="shared" si="5"/>
        <v>11.111111111111111</v>
      </c>
      <c r="H8" s="92" t="str">
        <f t="shared" si="6"/>
        <v>5 - 23</v>
      </c>
      <c r="I8" s="357"/>
      <c r="J8" s="358"/>
      <c r="K8" s="500"/>
      <c r="L8" s="501"/>
      <c r="M8" s="155">
        <v>3</v>
      </c>
      <c r="N8" s="155">
        <v>45</v>
      </c>
      <c r="O8" s="155">
        <v>37</v>
      </c>
      <c r="P8" s="155">
        <v>45</v>
      </c>
      <c r="Q8" s="155">
        <v>5</v>
      </c>
      <c r="R8" s="155">
        <v>45</v>
      </c>
      <c r="S8" s="93"/>
      <c r="T8" s="93"/>
    </row>
    <row r="9" spans="1:22">
      <c r="A9" s="91" t="s">
        <v>146</v>
      </c>
      <c r="B9" s="91" t="s">
        <v>57</v>
      </c>
      <c r="C9" s="92">
        <f t="shared" si="1"/>
        <v>11.461318051575931</v>
      </c>
      <c r="D9" s="92" t="str">
        <f t="shared" si="2"/>
        <v>9 - 14</v>
      </c>
      <c r="E9" s="92">
        <f t="shared" si="3"/>
        <v>79.226361031518621</v>
      </c>
      <c r="F9" s="92" t="str">
        <f t="shared" si="4"/>
        <v>76 - 82</v>
      </c>
      <c r="G9" s="92">
        <f t="shared" si="5"/>
        <v>9.3123209169054437</v>
      </c>
      <c r="H9" s="92" t="str">
        <f t="shared" si="6"/>
        <v>7 - 12</v>
      </c>
      <c r="I9" s="357"/>
      <c r="J9" s="358"/>
      <c r="K9" s="500"/>
      <c r="L9" s="501"/>
      <c r="M9" s="155">
        <v>80</v>
      </c>
      <c r="N9" s="155">
        <v>698</v>
      </c>
      <c r="O9" s="155">
        <v>553</v>
      </c>
      <c r="P9" s="155">
        <v>698</v>
      </c>
      <c r="Q9" s="155">
        <v>65</v>
      </c>
      <c r="R9" s="155">
        <v>698</v>
      </c>
      <c r="S9" s="93"/>
      <c r="T9" s="93"/>
    </row>
    <row r="10" spans="1:22">
      <c r="A10" s="91" t="s">
        <v>148</v>
      </c>
      <c r="B10" s="91" t="s">
        <v>59</v>
      </c>
      <c r="C10" s="92">
        <f t="shared" si="1"/>
        <v>11.967213114754099</v>
      </c>
      <c r="D10" s="92" t="str">
        <f t="shared" si="2"/>
        <v>10 - 15</v>
      </c>
      <c r="E10" s="92">
        <f t="shared" si="3"/>
        <v>70.983606557377058</v>
      </c>
      <c r="F10" s="92" t="str">
        <f t="shared" si="4"/>
        <v>67 - 74</v>
      </c>
      <c r="G10" s="92">
        <f t="shared" si="5"/>
        <v>17.04918032786885</v>
      </c>
      <c r="H10" s="92" t="str">
        <f t="shared" si="6"/>
        <v>14 - 20</v>
      </c>
      <c r="I10" s="357"/>
      <c r="J10" s="358"/>
      <c r="K10" s="500"/>
      <c r="L10" s="501"/>
      <c r="M10" s="155">
        <v>73</v>
      </c>
      <c r="N10" s="155">
        <v>610</v>
      </c>
      <c r="O10" s="155">
        <v>433</v>
      </c>
      <c r="P10" s="155">
        <v>610</v>
      </c>
      <c r="Q10" s="155">
        <v>104</v>
      </c>
      <c r="R10" s="155">
        <v>610</v>
      </c>
      <c r="S10" s="93"/>
      <c r="T10" s="93"/>
    </row>
    <row r="11" spans="1:22">
      <c r="A11" s="91" t="s">
        <v>147</v>
      </c>
      <c r="B11" s="91" t="s">
        <v>61</v>
      </c>
      <c r="C11" s="92">
        <f t="shared" si="1"/>
        <v>8.7016574585635365</v>
      </c>
      <c r="D11" s="92" t="str">
        <f t="shared" si="2"/>
        <v>7 - 11</v>
      </c>
      <c r="E11" s="92">
        <f t="shared" si="3"/>
        <v>79.55801104972376</v>
      </c>
      <c r="F11" s="92" t="str">
        <f t="shared" si="4"/>
        <v>76 - 82</v>
      </c>
      <c r="G11" s="92">
        <f t="shared" si="5"/>
        <v>11.740331491712707</v>
      </c>
      <c r="H11" s="92" t="str">
        <f t="shared" si="6"/>
        <v>10 - 14</v>
      </c>
      <c r="I11" s="357"/>
      <c r="J11" s="358"/>
      <c r="K11" s="500"/>
      <c r="L11" s="501"/>
      <c r="M11" s="155">
        <v>63</v>
      </c>
      <c r="N11" s="155">
        <v>724</v>
      </c>
      <c r="O11" s="155">
        <v>576</v>
      </c>
      <c r="P11" s="155">
        <v>724</v>
      </c>
      <c r="Q11" s="155">
        <v>85</v>
      </c>
      <c r="R11" s="155">
        <v>724</v>
      </c>
      <c r="S11" s="93"/>
      <c r="T11" s="93"/>
    </row>
    <row r="12" spans="1:22">
      <c r="A12" s="91" t="s">
        <v>63</v>
      </c>
      <c r="B12" s="91" t="s">
        <v>64</v>
      </c>
      <c r="C12" s="92">
        <f t="shared" si="1"/>
        <v>2.0270270270270272</v>
      </c>
      <c r="D12" s="92" t="str">
        <f t="shared" si="2"/>
        <v>1 - 6</v>
      </c>
      <c r="E12" s="92">
        <f t="shared" si="3"/>
        <v>92.567567567567565</v>
      </c>
      <c r="F12" s="92" t="str">
        <f t="shared" si="4"/>
        <v>87 - 96</v>
      </c>
      <c r="G12" s="92">
        <f t="shared" si="5"/>
        <v>5.4054054054054053</v>
      </c>
      <c r="H12" s="92" t="str">
        <f t="shared" si="6"/>
        <v>3 - 10</v>
      </c>
      <c r="I12" s="357"/>
      <c r="J12" s="358"/>
      <c r="K12" s="500"/>
      <c r="L12" s="501"/>
      <c r="M12" s="155">
        <v>3</v>
      </c>
      <c r="N12" s="155">
        <v>148</v>
      </c>
      <c r="O12" s="155">
        <v>137</v>
      </c>
      <c r="P12" s="155">
        <v>148</v>
      </c>
      <c r="Q12" s="155">
        <v>8</v>
      </c>
      <c r="R12" s="155">
        <v>148</v>
      </c>
      <c r="S12" s="93"/>
      <c r="T12" s="93"/>
    </row>
    <row r="13" spans="1:22">
      <c r="A13" s="91" t="s">
        <v>149</v>
      </c>
      <c r="B13" s="91" t="s">
        <v>66</v>
      </c>
      <c r="C13" s="92">
        <f t="shared" si="1"/>
        <v>30.145530145530149</v>
      </c>
      <c r="D13" s="92" t="str">
        <f t="shared" si="2"/>
        <v>27 - 33</v>
      </c>
      <c r="E13" s="92">
        <f t="shared" si="3"/>
        <v>54.781704781704775</v>
      </c>
      <c r="F13" s="92" t="str">
        <f t="shared" si="4"/>
        <v>52 - 58</v>
      </c>
      <c r="G13" s="92">
        <f t="shared" si="5"/>
        <v>15.072765072765074</v>
      </c>
      <c r="H13" s="92" t="str">
        <f t="shared" si="6"/>
        <v>13 - 17</v>
      </c>
      <c r="I13" s="357"/>
      <c r="J13" s="358"/>
      <c r="K13" s="500"/>
      <c r="L13" s="501"/>
      <c r="M13" s="155">
        <v>290</v>
      </c>
      <c r="N13" s="155">
        <v>962</v>
      </c>
      <c r="O13" s="155">
        <v>527</v>
      </c>
      <c r="P13" s="155">
        <v>962</v>
      </c>
      <c r="Q13" s="155">
        <v>145</v>
      </c>
      <c r="R13" s="155">
        <v>962</v>
      </c>
      <c r="S13" s="93"/>
      <c r="T13" s="93"/>
    </row>
    <row r="14" spans="1:22">
      <c r="A14" s="91" t="s">
        <v>68</v>
      </c>
      <c r="B14" s="91" t="s">
        <v>69</v>
      </c>
      <c r="C14" s="92">
        <f t="shared" si="1"/>
        <v>18.75</v>
      </c>
      <c r="D14" s="92" t="str">
        <f t="shared" si="2"/>
        <v>15 - 24</v>
      </c>
      <c r="E14" s="92">
        <f t="shared" si="3"/>
        <v>66.911764705882348</v>
      </c>
      <c r="F14" s="92" t="str">
        <f t="shared" si="4"/>
        <v>61 - 72</v>
      </c>
      <c r="G14" s="92">
        <f t="shared" si="5"/>
        <v>14.338235294117647</v>
      </c>
      <c r="H14" s="92" t="str">
        <f t="shared" si="6"/>
        <v>11 - 19</v>
      </c>
      <c r="I14" s="357"/>
      <c r="J14" s="358"/>
      <c r="K14" s="500"/>
      <c r="L14" s="501"/>
      <c r="M14" s="155">
        <v>51</v>
      </c>
      <c r="N14" s="155">
        <v>272</v>
      </c>
      <c r="O14" s="155">
        <v>182</v>
      </c>
      <c r="P14" s="155">
        <v>272</v>
      </c>
      <c r="Q14" s="155">
        <v>39</v>
      </c>
      <c r="R14" s="155">
        <v>272</v>
      </c>
      <c r="S14" s="93"/>
      <c r="T14" s="93"/>
    </row>
    <row r="15" spans="1:22">
      <c r="A15" s="91" t="s">
        <v>194</v>
      </c>
      <c r="B15" s="91" t="s">
        <v>195</v>
      </c>
      <c r="C15" s="92">
        <f t="shared" si="1"/>
        <v>30.194231901118307</v>
      </c>
      <c r="D15" s="92" t="str">
        <f t="shared" si="2"/>
        <v>28 - 32</v>
      </c>
      <c r="E15" s="92">
        <f t="shared" si="3"/>
        <v>60.270747498528543</v>
      </c>
      <c r="F15" s="92" t="str">
        <f t="shared" si="4"/>
        <v>58 - 63</v>
      </c>
      <c r="G15" s="92">
        <f t="shared" si="5"/>
        <v>9.5350206003531479</v>
      </c>
      <c r="H15" s="92" t="str">
        <f t="shared" si="6"/>
        <v>8 - 11</v>
      </c>
      <c r="I15" s="357"/>
      <c r="J15" s="358"/>
      <c r="K15" s="500"/>
      <c r="L15" s="501"/>
      <c r="M15" s="155">
        <v>513</v>
      </c>
      <c r="N15" s="155">
        <v>1699</v>
      </c>
      <c r="O15" s="155">
        <v>1024</v>
      </c>
      <c r="P15" s="155">
        <v>1699</v>
      </c>
      <c r="Q15" s="155">
        <v>162</v>
      </c>
      <c r="R15" s="155">
        <v>1699</v>
      </c>
      <c r="S15" s="93"/>
      <c r="T15" s="93"/>
    </row>
    <row r="16" spans="1:22">
      <c r="A16" s="91" t="s">
        <v>150</v>
      </c>
      <c r="B16" s="91" t="s">
        <v>71</v>
      </c>
      <c r="C16" s="92">
        <f t="shared" si="1"/>
        <v>29.57486136783734</v>
      </c>
      <c r="D16" s="92" t="str">
        <f t="shared" si="2"/>
        <v>26 - 34</v>
      </c>
      <c r="E16" s="92">
        <f t="shared" si="3"/>
        <v>57.855822550831789</v>
      </c>
      <c r="F16" s="92" t="str">
        <f t="shared" si="4"/>
        <v>54 - 62</v>
      </c>
      <c r="G16" s="92">
        <f t="shared" si="5"/>
        <v>12.56931608133087</v>
      </c>
      <c r="H16" s="92" t="str">
        <f t="shared" si="6"/>
        <v>10 - 16</v>
      </c>
      <c r="I16" s="357"/>
      <c r="J16" s="358"/>
      <c r="K16" s="500"/>
      <c r="L16" s="501"/>
      <c r="M16" s="155">
        <v>160</v>
      </c>
      <c r="N16" s="155">
        <v>541</v>
      </c>
      <c r="O16" s="155">
        <v>313</v>
      </c>
      <c r="P16" s="155">
        <v>541</v>
      </c>
      <c r="Q16" s="155">
        <v>68</v>
      </c>
      <c r="R16" s="155">
        <v>541</v>
      </c>
      <c r="S16" s="93"/>
      <c r="T16" s="93"/>
    </row>
    <row r="17" spans="1:20">
      <c r="A17" s="91" t="s">
        <v>73</v>
      </c>
      <c r="B17" s="91" t="s">
        <v>74</v>
      </c>
      <c r="C17" s="92">
        <f t="shared" si="1"/>
        <v>2.8571428571428572</v>
      </c>
      <c r="D17" s="92" t="str">
        <f t="shared" si="2"/>
        <v>1 - 15</v>
      </c>
      <c r="E17" s="92">
        <f t="shared" si="3"/>
        <v>97.142857142857139</v>
      </c>
      <c r="F17" s="92" t="str">
        <f t="shared" si="4"/>
        <v>85 - 99</v>
      </c>
      <c r="G17" s="92">
        <f t="shared" si="5"/>
        <v>0</v>
      </c>
      <c r="H17" s="92" t="str">
        <f t="shared" si="6"/>
        <v/>
      </c>
      <c r="I17" s="357"/>
      <c r="J17" s="358"/>
      <c r="K17" s="500"/>
      <c r="L17" s="501"/>
      <c r="M17" s="155">
        <v>1</v>
      </c>
      <c r="N17" s="155">
        <v>35</v>
      </c>
      <c r="O17" s="155">
        <v>34</v>
      </c>
      <c r="P17" s="155">
        <v>35</v>
      </c>
      <c r="Q17" s="155">
        <v>0</v>
      </c>
      <c r="R17" s="155">
        <v>35</v>
      </c>
      <c r="S17" s="93"/>
      <c r="T17" s="93"/>
    </row>
    <row r="18" spans="1:20">
      <c r="A18" s="91" t="s">
        <v>76</v>
      </c>
      <c r="B18" s="91" t="s">
        <v>77</v>
      </c>
      <c r="C18" s="92">
        <f t="shared" si="1"/>
        <v>19.402985074626866</v>
      </c>
      <c r="D18" s="92" t="str">
        <f t="shared" si="2"/>
        <v>12 - 30</v>
      </c>
      <c r="E18" s="92">
        <f t="shared" si="3"/>
        <v>80.597014925373131</v>
      </c>
      <c r="F18" s="92" t="str">
        <f t="shared" si="4"/>
        <v>70 - 88</v>
      </c>
      <c r="G18" s="92">
        <f t="shared" si="5"/>
        <v>0</v>
      </c>
      <c r="H18" s="92" t="str">
        <f t="shared" si="6"/>
        <v/>
      </c>
      <c r="I18" s="357"/>
      <c r="J18" s="358"/>
      <c r="K18" s="500"/>
      <c r="L18" s="501"/>
      <c r="M18" s="155">
        <v>13</v>
      </c>
      <c r="N18" s="155">
        <v>67</v>
      </c>
      <c r="O18" s="155">
        <v>54</v>
      </c>
      <c r="P18" s="155">
        <v>67</v>
      </c>
      <c r="Q18" s="155">
        <v>0</v>
      </c>
      <c r="R18" s="155">
        <v>67</v>
      </c>
      <c r="S18" s="93"/>
      <c r="T18" s="93"/>
    </row>
    <row r="19" spans="1:20">
      <c r="A19" s="91" t="s">
        <v>79</v>
      </c>
      <c r="B19" s="91" t="s">
        <v>80</v>
      </c>
      <c r="C19" s="92">
        <f t="shared" si="1"/>
        <v>15.217391304347828</v>
      </c>
      <c r="D19" s="92" t="str">
        <f t="shared" si="2"/>
        <v>8 - 28</v>
      </c>
      <c r="E19" s="92">
        <f t="shared" si="3"/>
        <v>67.391304347826093</v>
      </c>
      <c r="F19" s="92" t="str">
        <f t="shared" si="4"/>
        <v>53 - 79</v>
      </c>
      <c r="G19" s="92">
        <f t="shared" si="5"/>
        <v>17.391304347826086</v>
      </c>
      <c r="H19" s="92" t="str">
        <f t="shared" si="6"/>
        <v>9 - 31</v>
      </c>
      <c r="I19" s="357"/>
      <c r="J19" s="358"/>
      <c r="K19" s="500"/>
      <c r="L19" s="501"/>
      <c r="M19" s="155">
        <v>7</v>
      </c>
      <c r="N19" s="155">
        <v>46</v>
      </c>
      <c r="O19" s="155">
        <v>31</v>
      </c>
      <c r="P19" s="155">
        <v>46</v>
      </c>
      <c r="Q19" s="155">
        <v>8</v>
      </c>
      <c r="R19" s="155">
        <v>46</v>
      </c>
      <c r="S19" s="93"/>
      <c r="T19" s="93"/>
    </row>
    <row r="20" spans="1:20">
      <c r="A20" s="91" t="s">
        <v>82</v>
      </c>
      <c r="B20" s="91" t="s">
        <v>83</v>
      </c>
      <c r="C20" s="92">
        <f t="shared" si="1"/>
        <v>15</v>
      </c>
      <c r="D20" s="92" t="str">
        <f t="shared" si="2"/>
        <v>12 - 19</v>
      </c>
      <c r="E20" s="92">
        <f t="shared" si="3"/>
        <v>83.75</v>
      </c>
      <c r="F20" s="92" t="str">
        <f t="shared" si="4"/>
        <v>80 - 87</v>
      </c>
      <c r="G20" s="92">
        <f t="shared" si="5"/>
        <v>1.25</v>
      </c>
      <c r="H20" s="92" t="str">
        <f t="shared" si="6"/>
        <v>1 - 3</v>
      </c>
      <c r="I20" s="357"/>
      <c r="J20" s="358"/>
      <c r="K20" s="500"/>
      <c r="L20" s="501"/>
      <c r="M20" s="155">
        <v>60</v>
      </c>
      <c r="N20" s="155">
        <v>400</v>
      </c>
      <c r="O20" s="155">
        <v>335</v>
      </c>
      <c r="P20" s="155">
        <v>400</v>
      </c>
      <c r="Q20" s="155">
        <v>5</v>
      </c>
      <c r="R20" s="155">
        <v>400</v>
      </c>
      <c r="S20" s="93"/>
      <c r="T20" s="93"/>
    </row>
    <row r="21" spans="1:20">
      <c r="A21" s="91" t="s">
        <v>85</v>
      </c>
      <c r="B21" s="91" t="s">
        <v>86</v>
      </c>
      <c r="C21" s="92">
        <f>M21/N21*100</f>
        <v>10.44776119402985</v>
      </c>
      <c r="D21" s="92" t="str">
        <f>IF(AND(AND(N21&gt;0,M21&gt;0),ROUND(SUM(100*((2*M21+1.96^2)-(1.96*(SQRT(1.96^2+4*M21*(1-(M21/N21))))))/(2*(N21+1.96^2))),0)&lt;0),CONCATENATE(SUM(1*0)," - ",ROUND(SUM(100*((2*M21+1.96^2)+(1.96*(SQRT(1.96^2+4*M21*(1-(M21/N21))))))/(2*(N21+1.96^2))),0)),IF(AND(AND(N21&gt;0,M21&gt;0),ROUND(SUM(100*((2*M21+1.96^2)-(1.96*(SQRT(1.96^2+4*M21*(1-(M21/N21))))))/(2*(N21+1.96^2))),0)&gt;=0),CONCATENATE(ROUND(SUM(100*((2*M21+1.96^2)-(1.96*(SQRT(1.96^2+4*M21*(1-(M21/N21))))))/(2*(N21+1.96^2))),0)," - ",ROUND(SUM(100*((2*M21+1.96^2)+(1.96*(SQRT(1.96^2+4*M21*(1-(M21/N21))))))/(2*(N21+1.96^2))),0)),""))</f>
        <v>8 - 14</v>
      </c>
      <c r="E21" s="92">
        <f>O21/P21*100</f>
        <v>74.925373134328353</v>
      </c>
      <c r="F21" s="92" t="str">
        <f>IF(AND(AND(P21&gt;0,O21&gt;0),ROUND(SUM(100*((2*(O21)+1.96^2)-(1.96*(SQRT(1.96^2+4*(O21)*(1-((O21)/P21))))))/(2*(P21+1.96^2))),0)&lt;0),CONCATENATE(SUM(1*0)," - ",ROUND(SUM(100*((2*(O21)+1.96^2)+(1.96*(SQRT(1.96^2+4*(O21)*(1-((O21)/P21))))))/(2*(P21+1.96^2))),0)),IF(AND(AND(P21&gt;0,O21&gt;0),ROUND(SUM(100*((2*(O21)+1.96^2)-(1.96*(SQRT(1.96^2+4*(O21)*(1-((O21)/P21))))))/(2*(P21+1.96^2))),0)&gt;=0),CONCATENATE(ROUND(SUM(100*((2*(O21)+1.96^2)-(1.96*(SQRT(1.96^2+4*(O21)*(1-((O21)/P21))))))/(2*(P21+1.96^2))),0)," - ",ROUND(SUM(100*((2*(O21)+1.96^2)+(1.96*(SQRT(1.96^2+4*(O21)*(1-((O21)/P21))))))/(2*(P21+1.96^2))),0)),""))</f>
        <v>70 - 79</v>
      </c>
      <c r="G21" s="92">
        <f>Q21/R21*100</f>
        <v>14.626865671641792</v>
      </c>
      <c r="H21" s="92" t="str">
        <f>IF(AND(AND(R21&gt;0,Q21&gt;0),ROUND(SUM(100*((2*(Q21)+1.96^2)-(1.96*(SQRT(1.96^2+4*(Q21)*(1-((Q21)/R21))))))/(2*(R21+1.96^2))),0)&lt;0),CONCATENATE(SUM(1*0)," - ",ROUND(SUM(100*((2*(Q21)+1.96^2)+(1.96*(SQRT(1.96^2+4*(Q21)*(1-((Q21)/R21))))))/(2*(R21+1.96^2))),0)),IF(AND(AND(R21&gt;0,Q21&gt;0),ROUND(SUM(100*((2*(Q21)+1.96^2)-(1.96*(SQRT(1.96^2+4*(Q21)*(1-((Q21)/R21))))))/(2*(R21+1.96^2))),0)&gt;=0),CONCATENATE(ROUND(SUM(100*((2*(Q21)+1.96^2)-(1.96*(SQRT(1.96^2+4*(Q21)*(1-((Q21)/R21))))))/(2*(R21+1.96^2))),0)," - ",ROUND(SUM(100*((2*(Q21)+1.96^2)+(1.96*(SQRT(1.96^2+4*(Q21)*(1-((Q21)/R21))))))/(2*(R21+1.96^2))),0)),""))</f>
        <v>11 - 19</v>
      </c>
      <c r="I21" s="357"/>
      <c r="J21" s="358"/>
      <c r="K21" s="500"/>
      <c r="L21" s="501"/>
      <c r="M21" s="155">
        <v>35</v>
      </c>
      <c r="N21" s="155">
        <v>335</v>
      </c>
      <c r="O21" s="155">
        <v>251</v>
      </c>
      <c r="P21" s="155">
        <v>335</v>
      </c>
      <c r="Q21" s="155">
        <v>49</v>
      </c>
      <c r="R21" s="155">
        <v>335</v>
      </c>
      <c r="S21" s="93"/>
      <c r="T21" s="93"/>
    </row>
    <row r="22" spans="1:20">
      <c r="A22" s="91" t="s">
        <v>88</v>
      </c>
      <c r="B22" s="91" t="s">
        <v>89</v>
      </c>
      <c r="C22" s="92">
        <f>M22/N22*100</f>
        <v>2.2222222222222223</v>
      </c>
      <c r="D22" s="92" t="str">
        <f>IF(AND(AND(N22&gt;0,M22&gt;0),ROUND(SUM(100*((2*M22+1.96^2)-(1.96*(SQRT(1.96^2+4*M22*(1-(M22/N22))))))/(2*(N22+1.96^2))),0)&lt;0),CONCATENATE(SUM(1*0)," - ",ROUND(SUM(100*((2*M22+1.96^2)+(1.96*(SQRT(1.96^2+4*M22*(1-(M22/N22))))))/(2*(N22+1.96^2))),0)),IF(AND(AND(N22&gt;0,M22&gt;0),ROUND(SUM(100*((2*M22+1.96^2)-(1.96*(SQRT(1.96^2+4*M22*(1-(M22/N22))))))/(2*(N22+1.96^2))),0)&gt;=0),CONCATENATE(ROUND(SUM(100*((2*M22+1.96^2)-(1.96*(SQRT(1.96^2+4*M22*(1-(M22/N22))))))/(2*(N22+1.96^2))),0)," - ",ROUND(SUM(100*((2*M22+1.96^2)+(1.96*(SQRT(1.96^2+4*M22*(1-(M22/N22))))))/(2*(N22+1.96^2))),0)),""))</f>
        <v>1 - 5</v>
      </c>
      <c r="E22" s="92">
        <f>O22/P22*100</f>
        <v>79.365079365079367</v>
      </c>
      <c r="F22" s="92" t="str">
        <f>IF(AND(AND(P22&gt;0,O22&gt;0),ROUND(SUM(100*((2*(O22)+1.96^2)-(1.96*(SQRT(1.96^2+4*(O22)*(1-((O22)/P22))))))/(2*(P22+1.96^2))),0)&lt;0),CONCATENATE(SUM(1*0)," - ",ROUND(SUM(100*((2*(O22)+1.96^2)+(1.96*(SQRT(1.96^2+4*(O22)*(1-((O22)/P22))))))/(2*(P22+1.96^2))),0)),IF(AND(AND(P22&gt;0,O22&gt;0),ROUND(SUM(100*((2*(O22)+1.96^2)-(1.96*(SQRT(1.96^2+4*(O22)*(1-((O22)/P22))))))/(2*(P22+1.96^2))),0)&gt;=0),CONCATENATE(ROUND(SUM(100*((2*(O22)+1.96^2)-(1.96*(SQRT(1.96^2+4*(O22)*(1-((O22)/P22))))))/(2*(P22+1.96^2))),0)," - ",ROUND(SUM(100*((2*(O22)+1.96^2)+(1.96*(SQRT(1.96^2+4*(O22)*(1-((O22)/P22))))))/(2*(P22+1.96^2))),0)),""))</f>
        <v>75 - 83</v>
      </c>
      <c r="G22" s="92">
        <f>Q22/R22*100</f>
        <v>18.412698412698415</v>
      </c>
      <c r="H22" s="92" t="str">
        <f>IF(AND(AND(R22&gt;0,Q22&gt;0),ROUND(SUM(100*((2*(Q22)+1.96^2)-(1.96*(SQRT(1.96^2+4*(Q22)*(1-((Q22)/R22))))))/(2*(R22+1.96^2))),0)&lt;0),CONCATENATE(SUM(1*0)," - ",ROUND(SUM(100*((2*(Q22)+1.96^2)+(1.96*(SQRT(1.96^2+4*(Q22)*(1-((Q22)/R22))))))/(2*(R22+1.96^2))),0)),IF(AND(AND(R22&gt;0,Q22&gt;0),ROUND(SUM(100*((2*(Q22)+1.96^2)-(1.96*(SQRT(1.96^2+4*(Q22)*(1-((Q22)/R22))))))/(2*(R22+1.96^2))),0)&gt;=0),CONCATENATE(ROUND(SUM(100*((2*(Q22)+1.96^2)-(1.96*(SQRT(1.96^2+4*(Q22)*(1-((Q22)/R22))))))/(2*(R22+1.96^2))),0)," - ",ROUND(SUM(100*((2*(Q22)+1.96^2)+(1.96*(SQRT(1.96^2+4*(Q22)*(1-((Q22)/R22))))))/(2*(R22+1.96^2))),0)),""))</f>
        <v>15 - 23</v>
      </c>
      <c r="I22" s="357"/>
      <c r="J22" s="358"/>
      <c r="K22" s="500"/>
      <c r="L22" s="501"/>
      <c r="M22" s="155">
        <v>7</v>
      </c>
      <c r="N22" s="155">
        <v>315</v>
      </c>
      <c r="O22" s="155">
        <v>250</v>
      </c>
      <c r="P22" s="155">
        <v>315</v>
      </c>
      <c r="Q22" s="155">
        <v>58</v>
      </c>
      <c r="R22" s="155">
        <v>315</v>
      </c>
      <c r="S22" s="93"/>
      <c r="T22" s="93"/>
    </row>
    <row r="23" spans="1:20">
      <c r="A23" s="91" t="s">
        <v>91</v>
      </c>
      <c r="B23" s="91" t="s">
        <v>90</v>
      </c>
      <c r="C23" s="92">
        <f>M23/N23*100</f>
        <v>7.9069767441860463</v>
      </c>
      <c r="D23" s="92" t="str">
        <f>IF(AND(AND(N23&gt;0,M23&gt;0),ROUND(SUM(100*((2*M23+1.96^2)-(1.96*(SQRT(1.96^2+4*M23*(1-(M23/N23))))))/(2*(N23+1.96^2))),0)&lt;0),CONCATENATE(SUM(1*0)," - ",ROUND(SUM(100*((2*M23+1.96^2)+(1.96*(SQRT(1.96^2+4*M23*(1-(M23/N23))))))/(2*(N23+1.96^2))),0)),IF(AND(AND(N23&gt;0,M23&gt;0),ROUND(SUM(100*((2*M23+1.96^2)-(1.96*(SQRT(1.96^2+4*M23*(1-(M23/N23))))))/(2*(N23+1.96^2))),0)&gt;=0),CONCATENATE(ROUND(SUM(100*((2*M23+1.96^2)-(1.96*(SQRT(1.96^2+4*M23*(1-(M23/N23))))))/(2*(N23+1.96^2))),0)," - ",ROUND(SUM(100*((2*M23+1.96^2)+(1.96*(SQRT(1.96^2+4*M23*(1-(M23/N23))))))/(2*(N23+1.96^2))),0)),""))</f>
        <v>6 - 11</v>
      </c>
      <c r="E23" s="92">
        <f>O23/P23*100</f>
        <v>82.093023255813961</v>
      </c>
      <c r="F23" s="92" t="str">
        <f>IF(AND(AND(P23&gt;0,O23&gt;0),ROUND(SUM(100*((2*(O23)+1.96^2)-(1.96*(SQRT(1.96^2+4*(O23)*(1-((O23)/P23))))))/(2*(P23+1.96^2))),0)&lt;0),CONCATENATE(SUM(1*0)," - ",ROUND(SUM(100*((2*(O23)+1.96^2)+(1.96*(SQRT(1.96^2+4*(O23)*(1-((O23)/P23))))))/(2*(P23+1.96^2))),0)),IF(AND(AND(P23&gt;0,O23&gt;0),ROUND(SUM(100*((2*(O23)+1.96^2)-(1.96*(SQRT(1.96^2+4*(O23)*(1-((O23)/P23))))))/(2*(P23+1.96^2))),0)&gt;=0),CONCATENATE(ROUND(SUM(100*((2*(O23)+1.96^2)-(1.96*(SQRT(1.96^2+4*(O23)*(1-((O23)/P23))))))/(2*(P23+1.96^2))),0)," - ",ROUND(SUM(100*((2*(O23)+1.96^2)+(1.96*(SQRT(1.96^2+4*(O23)*(1-((O23)/P23))))))/(2*(P23+1.96^2))),0)),""))</f>
        <v>78 - 85</v>
      </c>
      <c r="G23" s="92">
        <f>Q23/R23*100</f>
        <v>10</v>
      </c>
      <c r="H23" s="92" t="str">
        <f>IF(AND(AND(R23&gt;0,Q23&gt;0),ROUND(SUM(100*((2*(Q23)+1.96^2)-(1.96*(SQRT(1.96^2+4*(Q23)*(1-((Q23)/R23))))))/(2*(R23+1.96^2))),0)&lt;0),CONCATENATE(SUM(1*0)," - ",ROUND(SUM(100*((2*(Q23)+1.96^2)+(1.96*(SQRT(1.96^2+4*(Q23)*(1-((Q23)/R23))))))/(2*(R23+1.96^2))),0)),IF(AND(AND(R23&gt;0,Q23&gt;0),ROUND(SUM(100*((2*(Q23)+1.96^2)-(1.96*(SQRT(1.96^2+4*(Q23)*(1-((Q23)/R23))))))/(2*(R23+1.96^2))),0)&gt;=0),CONCATENATE(ROUND(SUM(100*((2*(Q23)+1.96^2)-(1.96*(SQRT(1.96^2+4*(Q23)*(1-((Q23)/R23))))))/(2*(R23+1.96^2))),0)," - ",ROUND(SUM(100*((2*(Q23)+1.96^2)+(1.96*(SQRT(1.96^2+4*(Q23)*(1-((Q23)/R23))))))/(2*(R23+1.96^2))),0)),""))</f>
        <v>8 - 13</v>
      </c>
      <c r="I23" s="357"/>
      <c r="J23" s="358"/>
      <c r="K23" s="500"/>
      <c r="L23" s="501"/>
      <c r="M23" s="155">
        <v>34</v>
      </c>
      <c r="N23" s="155">
        <v>430</v>
      </c>
      <c r="O23" s="155">
        <v>353</v>
      </c>
      <c r="P23" s="155">
        <v>430</v>
      </c>
      <c r="Q23" s="155">
        <v>43</v>
      </c>
      <c r="R23" s="155">
        <v>430</v>
      </c>
      <c r="S23" s="93"/>
      <c r="T23" s="93"/>
    </row>
    <row r="24" spans="1:20">
      <c r="A24" s="91" t="s">
        <v>93</v>
      </c>
      <c r="B24" s="91" t="s">
        <v>94</v>
      </c>
      <c r="C24" s="92">
        <f>M24/N24*100</f>
        <v>22.259696458684655</v>
      </c>
      <c r="D24" s="92" t="str">
        <f>IF(AND(AND(N24&gt;0,M24&gt;0),ROUND(SUM(100*((2*M24+1.96^2)-(1.96*(SQRT(1.96^2+4*M24*(1-(M24/N24))))))/(2*(N24+1.96^2))),0)&lt;0),CONCATENATE(SUM(1*0)," - ",ROUND(SUM(100*((2*M24+1.96^2)+(1.96*(SQRT(1.96^2+4*M24*(1-(M24/N24))))))/(2*(N24+1.96^2))),0)),IF(AND(AND(N24&gt;0,M24&gt;0),ROUND(SUM(100*((2*M24+1.96^2)-(1.96*(SQRT(1.96^2+4*M24*(1-(M24/N24))))))/(2*(N24+1.96^2))),0)&gt;=0),CONCATENATE(ROUND(SUM(100*((2*M24+1.96^2)-(1.96*(SQRT(1.96^2+4*M24*(1-(M24/N24))))))/(2*(N24+1.96^2))),0)," - ",ROUND(SUM(100*((2*M24+1.96^2)+(1.96*(SQRT(1.96^2+4*M24*(1-(M24/N24))))))/(2*(N24+1.96^2))),0)),""))</f>
        <v>20 - 25</v>
      </c>
      <c r="E24" s="92">
        <f>O24/P24*100</f>
        <v>63.743676222596967</v>
      </c>
      <c r="F24" s="92" t="str">
        <f>IF(AND(AND(P24&gt;0,O24&gt;0),ROUND(SUM(100*((2*(O24)+1.96^2)-(1.96*(SQRT(1.96^2+4*(O24)*(1-((O24)/P24))))))/(2*(P24+1.96^2))),0)&lt;0),CONCATENATE(SUM(1*0)," - ",ROUND(SUM(100*((2*(O24)+1.96^2)+(1.96*(SQRT(1.96^2+4*(O24)*(1-((O24)/P24))))))/(2*(P24+1.96^2))),0)),IF(AND(AND(P24&gt;0,O24&gt;0),ROUND(SUM(100*((2*(O24)+1.96^2)-(1.96*(SQRT(1.96^2+4*(O24)*(1-((O24)/P24))))))/(2*(P24+1.96^2))),0)&gt;=0),CONCATENATE(ROUND(SUM(100*((2*(O24)+1.96^2)-(1.96*(SQRT(1.96^2+4*(O24)*(1-((O24)/P24))))))/(2*(P24+1.96^2))),0)," - ",ROUND(SUM(100*((2*(O24)+1.96^2)+(1.96*(SQRT(1.96^2+4*(O24)*(1-((O24)/P24))))))/(2*(P24+1.96^2))),0)),""))</f>
        <v>61 - 66</v>
      </c>
      <c r="G24" s="92">
        <f>Q24/R24*100</f>
        <v>13.99662731871838</v>
      </c>
      <c r="H24" s="92" t="str">
        <f>IF(AND(AND(R24&gt;0,Q24&gt;0),ROUND(SUM(100*((2*(Q24)+1.96^2)-(1.96*(SQRT(1.96^2+4*(Q24)*(1-((Q24)/R24))))))/(2*(R24+1.96^2))),0)&lt;0),CONCATENATE(SUM(1*0)," - ",ROUND(SUM(100*((2*(Q24)+1.96^2)+(1.96*(SQRT(1.96^2+4*(Q24)*(1-((Q24)/R24))))))/(2*(R24+1.96^2))),0)),IF(AND(AND(R24&gt;0,Q24&gt;0),ROUND(SUM(100*((2*(Q24)+1.96^2)-(1.96*(SQRT(1.96^2+4*(Q24)*(1-((Q24)/R24))))))/(2*(R24+1.96^2))),0)&gt;=0),CONCATENATE(ROUND(SUM(100*((2*(Q24)+1.96^2)-(1.96*(SQRT(1.96^2+4*(Q24)*(1-((Q24)/R24))))))/(2*(R24+1.96^2))),0)," - ",ROUND(SUM(100*((2*(Q24)+1.96^2)+(1.96*(SQRT(1.96^2+4*(Q24)*(1-((Q24)/R24))))))/(2*(R24+1.96^2))),0)),""))</f>
        <v>12 - 16</v>
      </c>
      <c r="I24" s="357"/>
      <c r="J24" s="358"/>
      <c r="K24" s="500"/>
      <c r="L24" s="501"/>
      <c r="M24" s="155">
        <v>264</v>
      </c>
      <c r="N24" s="155">
        <v>1186</v>
      </c>
      <c r="O24" s="155">
        <v>756</v>
      </c>
      <c r="P24" s="155">
        <v>1186</v>
      </c>
      <c r="Q24" s="155">
        <v>166</v>
      </c>
      <c r="R24" s="155">
        <v>1186</v>
      </c>
      <c r="S24" s="93"/>
      <c r="T24" s="93"/>
    </row>
    <row r="25" spans="1:20">
      <c r="A25" s="91" t="s">
        <v>96</v>
      </c>
      <c r="B25" s="91" t="s">
        <v>97</v>
      </c>
      <c r="C25" s="92">
        <f>M25/N25*100</f>
        <v>3.873239436619718</v>
      </c>
      <c r="D25" s="92" t="str">
        <f>IF(AND(AND(N25&gt;0,M25&gt;0),ROUND(SUM(100*((2*M25+1.96^2)-(1.96*(SQRT(1.96^2+4*M25*(1-(M25/N25))))))/(2*(N25+1.96^2))),0)&lt;0),CONCATENATE(SUM(1*0)," - ",ROUND(SUM(100*((2*M25+1.96^2)+(1.96*(SQRT(1.96^2+4*M25*(1-(M25/N25))))))/(2*(N25+1.96^2))),0)),IF(AND(AND(N25&gt;0,M25&gt;0),ROUND(SUM(100*((2*M25+1.96^2)-(1.96*(SQRT(1.96^2+4*M25*(1-(M25/N25))))))/(2*(N25+1.96^2))),0)&gt;=0),CONCATENATE(ROUND(SUM(100*((2*M25+1.96^2)-(1.96*(SQRT(1.96^2+4*M25*(1-(M25/N25))))))/(2*(N25+1.96^2))),0)," - ",ROUND(SUM(100*((2*M25+1.96^2)+(1.96*(SQRT(1.96^2+4*M25*(1-(M25/N25))))))/(2*(N25+1.96^2))),0)),""))</f>
        <v>2 - 7</v>
      </c>
      <c r="E25" s="92">
        <f>O25/P25*100</f>
        <v>83.098591549295776</v>
      </c>
      <c r="F25" s="92" t="str">
        <f>IF(AND(AND(P25&gt;0,O25&gt;0),ROUND(SUM(100*((2*(O25)+1.96^2)-(1.96*(SQRT(1.96^2+4*(O25)*(1-((O25)/P25))))))/(2*(P25+1.96^2))),0)&lt;0),CONCATENATE(SUM(1*0)," - ",ROUND(SUM(100*((2*(O25)+1.96^2)+(1.96*(SQRT(1.96^2+4*(O25)*(1-((O25)/P25))))))/(2*(P25+1.96^2))),0)),IF(AND(AND(P25&gt;0,O25&gt;0),ROUND(SUM(100*((2*(O25)+1.96^2)-(1.96*(SQRT(1.96^2+4*(O25)*(1-((O25)/P25))))))/(2*(P25+1.96^2))),0)&gt;=0),CONCATENATE(ROUND(SUM(100*((2*(O25)+1.96^2)-(1.96*(SQRT(1.96^2+4*(O25)*(1-((O25)/P25))))))/(2*(P25+1.96^2))),0)," - ",ROUND(SUM(100*((2*(O25)+1.96^2)+(1.96*(SQRT(1.96^2+4*(O25)*(1-((O25)/P25))))))/(2*(P25+1.96^2))),0)),""))</f>
        <v>78 - 87</v>
      </c>
      <c r="G25" s="92">
        <f>Q25/R25*100</f>
        <v>13.028169014084506</v>
      </c>
      <c r="H25" s="92" t="str">
        <f>IF(AND(AND(R25&gt;0,Q25&gt;0),ROUND(SUM(100*((2*(Q25)+1.96^2)-(1.96*(SQRT(1.96^2+4*(Q25)*(1-((Q25)/R25))))))/(2*(R25+1.96^2))),0)&lt;0),CONCATENATE(SUM(1*0)," - ",ROUND(SUM(100*((2*(Q25)+1.96^2)+(1.96*(SQRT(1.96^2+4*(Q25)*(1-((Q25)/R25))))))/(2*(R25+1.96^2))),0)),IF(AND(AND(R25&gt;0,Q25&gt;0),ROUND(SUM(100*((2*(Q25)+1.96^2)-(1.96*(SQRT(1.96^2+4*(Q25)*(1-((Q25)/R25))))))/(2*(R25+1.96^2))),0)&gt;=0),CONCATENATE(ROUND(SUM(100*((2*(Q25)+1.96^2)-(1.96*(SQRT(1.96^2+4*(Q25)*(1-((Q25)/R25))))))/(2*(R25+1.96^2))),0)," - ",ROUND(SUM(100*((2*(Q25)+1.96^2)+(1.96*(SQRT(1.96^2+4*(Q25)*(1-((Q25)/R25))))))/(2*(R25+1.96^2))),0)),""))</f>
        <v>10 - 17</v>
      </c>
      <c r="I25" s="357"/>
      <c r="J25" s="358"/>
      <c r="K25" s="500"/>
      <c r="L25" s="501"/>
      <c r="M25" s="155">
        <v>11</v>
      </c>
      <c r="N25" s="155">
        <v>284</v>
      </c>
      <c r="O25" s="155">
        <v>236</v>
      </c>
      <c r="P25" s="155">
        <v>284</v>
      </c>
      <c r="Q25" s="155">
        <v>37</v>
      </c>
      <c r="R25" s="155">
        <v>284</v>
      </c>
      <c r="S25" s="93"/>
      <c r="T25" s="93"/>
    </row>
    <row r="26" spans="1:20">
      <c r="A26" s="91" t="s">
        <v>99</v>
      </c>
      <c r="B26" s="91" t="s">
        <v>100</v>
      </c>
      <c r="C26" s="92">
        <f t="shared" si="1"/>
        <v>17.973856209150327</v>
      </c>
      <c r="D26" s="92" t="str">
        <f t="shared" si="2"/>
        <v>14 - 23</v>
      </c>
      <c r="E26" s="92">
        <f t="shared" si="3"/>
        <v>63.725490196078425</v>
      </c>
      <c r="F26" s="92" t="str">
        <f t="shared" si="4"/>
        <v>58 - 69</v>
      </c>
      <c r="G26" s="92">
        <f t="shared" si="5"/>
        <v>18.300653594771241</v>
      </c>
      <c r="H26" s="92" t="str">
        <f t="shared" si="6"/>
        <v>14 - 23</v>
      </c>
      <c r="I26" s="357"/>
      <c r="J26" s="358"/>
      <c r="K26" s="500"/>
      <c r="L26" s="501"/>
      <c r="M26" s="155">
        <v>55</v>
      </c>
      <c r="N26" s="155">
        <v>306</v>
      </c>
      <c r="O26" s="155">
        <v>195</v>
      </c>
      <c r="P26" s="155">
        <v>306</v>
      </c>
      <c r="Q26" s="155">
        <v>56</v>
      </c>
      <c r="R26" s="155">
        <v>306</v>
      </c>
      <c r="S26" s="93"/>
      <c r="T26" s="93"/>
    </row>
    <row r="27" spans="1:20">
      <c r="A27" s="91" t="s">
        <v>102</v>
      </c>
      <c r="B27" s="91" t="s">
        <v>103</v>
      </c>
      <c r="C27" s="92">
        <f>M27/N27*100</f>
        <v>26.666666666666668</v>
      </c>
      <c r="D27" s="92" t="str">
        <f>IF(AND(AND(N27&gt;0,M27&gt;0),ROUND(SUM(100*((2*M27+1.96^2)-(1.96*(SQRT(1.96^2+4*M27*(1-(M27/N27))))))/(2*(N27+1.96^2))),0)&lt;0),CONCATENATE(SUM(1*0)," - ",ROUND(SUM(100*((2*M27+1.96^2)+(1.96*(SQRT(1.96^2+4*M27*(1-(M27/N27))))))/(2*(N27+1.96^2))),0)),IF(AND(AND(N27&gt;0,M27&gt;0),ROUND(SUM(100*((2*M27+1.96^2)-(1.96*(SQRT(1.96^2+4*M27*(1-(M27/N27))))))/(2*(N27+1.96^2))),0)&gt;=0),CONCATENATE(ROUND(SUM(100*((2*M27+1.96^2)-(1.96*(SQRT(1.96^2+4*M27*(1-(M27/N27))))))/(2*(N27+1.96^2))),0)," - ",ROUND(SUM(100*((2*M27+1.96^2)+(1.96*(SQRT(1.96^2+4*M27*(1-(M27/N27))))))/(2*(N27+1.96^2))),0)),""))</f>
        <v>16 - 41</v>
      </c>
      <c r="E27" s="92">
        <f>O27/P27*100</f>
        <v>64.444444444444443</v>
      </c>
      <c r="F27" s="92" t="str">
        <f>IF(AND(AND(P27&gt;0,O27&gt;0),ROUND(SUM(100*((2*(O27)+1.96^2)-(1.96*(SQRT(1.96^2+4*(O27)*(1-((O27)/P27))))))/(2*(P27+1.96^2))),0)&lt;0),CONCATENATE(SUM(1*0)," - ",ROUND(SUM(100*((2*(O27)+1.96^2)+(1.96*(SQRT(1.96^2+4*(O27)*(1-((O27)/P27))))))/(2*(P27+1.96^2))),0)),IF(AND(AND(P27&gt;0,O27&gt;0),ROUND(SUM(100*((2*(O27)+1.96^2)-(1.96*(SQRT(1.96^2+4*(O27)*(1-((O27)/P27))))))/(2*(P27+1.96^2))),0)&gt;=0),CONCATENATE(ROUND(SUM(100*((2*(O27)+1.96^2)-(1.96*(SQRT(1.96^2+4*(O27)*(1-((O27)/P27))))))/(2*(P27+1.96^2))),0)," - ",ROUND(SUM(100*((2*(O27)+1.96^2)+(1.96*(SQRT(1.96^2+4*(O27)*(1-((O27)/P27))))))/(2*(P27+1.96^2))),0)),""))</f>
        <v>50 - 77</v>
      </c>
      <c r="G27" s="92">
        <f>Q27/R27*100</f>
        <v>8.8888888888888893</v>
      </c>
      <c r="H27" s="92" t="str">
        <f>IF(AND(AND(R27&gt;0,Q27&gt;0),ROUND(SUM(100*((2*(Q27)+1.96^2)-(1.96*(SQRT(1.96^2+4*(Q27)*(1-((Q27)/R27))))))/(2*(R27+1.96^2))),0)&lt;0),CONCATENATE(SUM(1*0)," - ",ROUND(SUM(100*((2*(Q27)+1.96^2)+(1.96*(SQRT(1.96^2+4*(Q27)*(1-((Q27)/R27))))))/(2*(R27+1.96^2))),0)),IF(AND(AND(R27&gt;0,Q27&gt;0),ROUND(SUM(100*((2*(Q27)+1.96^2)-(1.96*(SQRT(1.96^2+4*(Q27)*(1-((Q27)/R27))))))/(2*(R27+1.96^2))),0)&gt;=0),CONCATENATE(ROUND(SUM(100*((2*(Q27)+1.96^2)-(1.96*(SQRT(1.96^2+4*(Q27)*(1-((Q27)/R27))))))/(2*(R27+1.96^2))),0)," - ",ROUND(SUM(100*((2*(Q27)+1.96^2)+(1.96*(SQRT(1.96^2+4*(Q27)*(1-((Q27)/R27))))))/(2*(R27+1.96^2))),0)),""))</f>
        <v>4 - 21</v>
      </c>
      <c r="I27" s="357"/>
      <c r="J27" s="358"/>
      <c r="K27" s="500"/>
      <c r="L27" s="501"/>
      <c r="M27" s="155">
        <v>12</v>
      </c>
      <c r="N27" s="155">
        <v>45</v>
      </c>
      <c r="O27" s="155">
        <v>29</v>
      </c>
      <c r="P27" s="155">
        <v>45</v>
      </c>
      <c r="Q27" s="155">
        <v>4</v>
      </c>
      <c r="R27" s="155">
        <v>45</v>
      </c>
      <c r="S27" s="93"/>
      <c r="T27" s="93"/>
    </row>
    <row r="28" spans="1:20">
      <c r="A28" s="91" t="s">
        <v>105</v>
      </c>
      <c r="B28" s="91" t="s">
        <v>106</v>
      </c>
      <c r="C28" s="92">
        <f>M28/N28*100</f>
        <v>2.9411764705882351</v>
      </c>
      <c r="D28" s="92" t="str">
        <f>IF(AND(AND(N28&gt;0,M28&gt;0),ROUND(SUM(100*((2*M28+1.96^2)-(1.96*(SQRT(1.96^2+4*M28*(1-(M28/N28))))))/(2*(N28+1.96^2))),0)&lt;0),CONCATENATE(SUM(1*0)," - ",ROUND(SUM(100*((2*M28+1.96^2)+(1.96*(SQRT(1.96^2+4*M28*(1-(M28/N28))))))/(2*(N28+1.96^2))),0)),IF(AND(AND(N28&gt;0,M28&gt;0),ROUND(SUM(100*((2*M28+1.96^2)-(1.96*(SQRT(1.96^2+4*M28*(1-(M28/N28))))))/(2*(N28+1.96^2))),0)&gt;=0),CONCATENATE(ROUND(SUM(100*((2*M28+1.96^2)-(1.96*(SQRT(1.96^2+4*M28*(1-(M28/N28))))))/(2*(N28+1.96^2))),0)," - ",ROUND(SUM(100*((2*M28+1.96^2)+(1.96*(SQRT(1.96^2+4*M28*(1-(M28/N28))))))/(2*(N28+1.96^2))),0)),""))</f>
        <v>1 - 15</v>
      </c>
      <c r="E28" s="92">
        <f>O28/P28*100</f>
        <v>82.35294117647058</v>
      </c>
      <c r="F28" s="92" t="str">
        <f>IF(AND(AND(P28&gt;0,O28&gt;0),ROUND(SUM(100*((2*(O28)+1.96^2)-(1.96*(SQRT(1.96^2+4*(O28)*(1-((O28)/P28))))))/(2*(P28+1.96^2))),0)&lt;0),CONCATENATE(SUM(1*0)," - ",ROUND(SUM(100*((2*(O28)+1.96^2)+(1.96*(SQRT(1.96^2+4*(O28)*(1-((O28)/P28))))))/(2*(P28+1.96^2))),0)),IF(AND(AND(P28&gt;0,O28&gt;0),ROUND(SUM(100*((2*(O28)+1.96^2)-(1.96*(SQRT(1.96^2+4*(O28)*(1-((O28)/P28))))))/(2*(P28+1.96^2))),0)&gt;=0),CONCATENATE(ROUND(SUM(100*((2*(O28)+1.96^2)-(1.96*(SQRT(1.96^2+4*(O28)*(1-((O28)/P28))))))/(2*(P28+1.96^2))),0)," - ",ROUND(SUM(100*((2*(O28)+1.96^2)+(1.96*(SQRT(1.96^2+4*(O28)*(1-((O28)/P28))))))/(2*(P28+1.96^2))),0)),""))</f>
        <v>66 - 92</v>
      </c>
      <c r="G28" s="92">
        <f>Q28/R28*100</f>
        <v>14.705882352941178</v>
      </c>
      <c r="H28" s="92" t="str">
        <f>IF(AND(AND(R28&gt;0,Q28&gt;0),ROUND(SUM(100*((2*(Q28)+1.96^2)-(1.96*(SQRT(1.96^2+4*(Q28)*(1-((Q28)/R28))))))/(2*(R28+1.96^2))),0)&lt;0),CONCATENATE(SUM(1*0)," - ",ROUND(SUM(100*((2*(Q28)+1.96^2)+(1.96*(SQRT(1.96^2+4*(Q28)*(1-((Q28)/R28))))))/(2*(R28+1.96^2))),0)),IF(AND(AND(R28&gt;0,Q28&gt;0),ROUND(SUM(100*((2*(Q28)+1.96^2)-(1.96*(SQRT(1.96^2+4*(Q28)*(1-((Q28)/R28))))))/(2*(R28+1.96^2))),0)&gt;=0),CONCATENATE(ROUND(SUM(100*((2*(Q28)+1.96^2)-(1.96*(SQRT(1.96^2+4*(Q28)*(1-((Q28)/R28))))))/(2*(R28+1.96^2))),0)," - ",ROUND(SUM(100*((2*(Q28)+1.96^2)+(1.96*(SQRT(1.96^2+4*(Q28)*(1-((Q28)/R28))))))/(2*(R28+1.96^2))),0)),""))</f>
        <v>6 - 30</v>
      </c>
      <c r="I28" s="357"/>
      <c r="J28" s="358"/>
      <c r="K28" s="500"/>
      <c r="L28" s="501"/>
      <c r="M28" s="155">
        <v>1</v>
      </c>
      <c r="N28" s="155">
        <v>34</v>
      </c>
      <c r="O28" s="155">
        <v>28</v>
      </c>
      <c r="P28" s="155">
        <v>34</v>
      </c>
      <c r="Q28" s="155">
        <v>5</v>
      </c>
      <c r="R28" s="155">
        <v>34</v>
      </c>
      <c r="S28" s="93"/>
      <c r="T28" s="93"/>
    </row>
    <row r="29" spans="1:20">
      <c r="A29" s="91" t="s">
        <v>108</v>
      </c>
      <c r="B29" s="91" t="s">
        <v>109</v>
      </c>
      <c r="C29" s="92">
        <f t="shared" si="1"/>
        <v>13.344594594594595</v>
      </c>
      <c r="D29" s="92" t="str">
        <f t="shared" si="2"/>
        <v>11 - 16</v>
      </c>
      <c r="E29" s="92">
        <f t="shared" si="3"/>
        <v>70.101351351351354</v>
      </c>
      <c r="F29" s="92" t="str">
        <f t="shared" si="4"/>
        <v>66 - 74</v>
      </c>
      <c r="G29" s="92">
        <f t="shared" si="5"/>
        <v>16.554054054054053</v>
      </c>
      <c r="H29" s="92" t="str">
        <f t="shared" si="6"/>
        <v>14 - 20</v>
      </c>
      <c r="I29" s="357"/>
      <c r="J29" s="358"/>
      <c r="K29" s="500"/>
      <c r="L29" s="501"/>
      <c r="M29" s="155">
        <v>79</v>
      </c>
      <c r="N29" s="155">
        <v>592</v>
      </c>
      <c r="O29" s="155">
        <v>415</v>
      </c>
      <c r="P29" s="155">
        <v>592</v>
      </c>
      <c r="Q29" s="155">
        <v>98</v>
      </c>
      <c r="R29" s="155">
        <v>592</v>
      </c>
      <c r="S29" s="93"/>
      <c r="T29" s="93"/>
    </row>
    <row r="30" spans="1:20">
      <c r="A30" s="91" t="s">
        <v>111</v>
      </c>
      <c r="B30" s="91" t="s">
        <v>112</v>
      </c>
      <c r="C30" s="92">
        <f t="shared" ref="C30" si="7">M30/N30*100</f>
        <v>9.3023255813953494</v>
      </c>
      <c r="D30" s="92" t="str">
        <f t="shared" ref="D30" si="8">IF(AND(AND(N30&gt;0,M30&gt;0),ROUND(SUM(100*((2*M30+1.96^2)-(1.96*(SQRT(1.96^2+4*M30*(1-(M30/N30))))))/(2*(N30+1.96^2))),0)&lt;0),CONCATENATE(SUM(1*0)," - ",ROUND(SUM(100*((2*M30+1.96^2)+(1.96*(SQRT(1.96^2+4*M30*(1-(M30/N30))))))/(2*(N30+1.96^2))),0)),IF(AND(AND(N30&gt;0,M30&gt;0),ROUND(SUM(100*((2*M30+1.96^2)-(1.96*(SQRT(1.96^2+4*M30*(1-(M30/N30))))))/(2*(N30+1.96^2))),0)&gt;=0),CONCATENATE(ROUND(SUM(100*((2*M30+1.96^2)-(1.96*(SQRT(1.96^2+4*M30*(1-(M30/N30))))))/(2*(N30+1.96^2))),0)," - ",ROUND(SUM(100*((2*M30+1.96^2)+(1.96*(SQRT(1.96^2+4*M30*(1-(M30/N30))))))/(2*(N30+1.96^2))),0)),""))</f>
        <v>6 - 14</v>
      </c>
      <c r="E30" s="92">
        <f t="shared" ref="E30" si="9">O30/P30*100</f>
        <v>73.95348837209302</v>
      </c>
      <c r="F30" s="92" t="str">
        <f t="shared" ref="F30" si="10">IF(AND(AND(P30&gt;0,O30&gt;0),ROUND(SUM(100*((2*(O30)+1.96^2)-(1.96*(SQRT(1.96^2+4*(O30)*(1-((O30)/P30))))))/(2*(P30+1.96^2))),0)&lt;0),CONCATENATE(SUM(1*0)," - ",ROUND(SUM(100*((2*(O30)+1.96^2)+(1.96*(SQRT(1.96^2+4*(O30)*(1-((O30)/P30))))))/(2*(P30+1.96^2))),0)),IF(AND(AND(P30&gt;0,O30&gt;0),ROUND(SUM(100*((2*(O30)+1.96^2)-(1.96*(SQRT(1.96^2+4*(O30)*(1-((O30)/P30))))))/(2*(P30+1.96^2))),0)&gt;=0),CONCATENATE(ROUND(SUM(100*((2*(O30)+1.96^2)-(1.96*(SQRT(1.96^2+4*(O30)*(1-((O30)/P30))))))/(2*(P30+1.96^2))),0)," - ",ROUND(SUM(100*((2*(O30)+1.96^2)+(1.96*(SQRT(1.96^2+4*(O30)*(1-((O30)/P30))))))/(2*(P30+1.96^2))),0)),""))</f>
        <v>68 - 79</v>
      </c>
      <c r="G30" s="92">
        <f t="shared" ref="G30" si="11">Q30/R30*100</f>
        <v>16.744186046511629</v>
      </c>
      <c r="H30" s="92" t="str">
        <f t="shared" ref="H30" si="12">IF(AND(AND(R30&gt;0,Q30&gt;0),ROUND(SUM(100*((2*(Q30)+1.96^2)-(1.96*(SQRT(1.96^2+4*(Q30)*(1-((Q30)/R30))))))/(2*(R30+1.96^2))),0)&lt;0),CONCATENATE(SUM(1*0)," - ",ROUND(SUM(100*((2*(Q30)+1.96^2)+(1.96*(SQRT(1.96^2+4*(Q30)*(1-((Q30)/R30))))))/(2*(R30+1.96^2))),0)),IF(AND(AND(R30&gt;0,Q30&gt;0),ROUND(SUM(100*((2*(Q30)+1.96^2)-(1.96*(SQRT(1.96^2+4*(Q30)*(1-((Q30)/R30))))))/(2*(R30+1.96^2))),0)&gt;=0),CONCATENATE(ROUND(SUM(100*((2*(Q30)+1.96^2)-(1.96*(SQRT(1.96^2+4*(Q30)*(1-((Q30)/R30))))))/(2*(R30+1.96^2))),0)," - ",ROUND(SUM(100*((2*(Q30)+1.96^2)+(1.96*(SQRT(1.96^2+4*(Q30)*(1-((Q30)/R30))))))/(2*(R30+1.96^2))),0)),""))</f>
        <v>12 - 22</v>
      </c>
      <c r="I30" s="357"/>
      <c r="J30" s="358"/>
      <c r="K30" s="500"/>
      <c r="L30" s="501"/>
      <c r="M30" s="155">
        <v>20</v>
      </c>
      <c r="N30" s="155">
        <v>215</v>
      </c>
      <c r="O30" s="155">
        <v>159</v>
      </c>
      <c r="P30" s="155">
        <v>215</v>
      </c>
      <c r="Q30" s="155">
        <v>36</v>
      </c>
      <c r="R30" s="155">
        <v>215</v>
      </c>
      <c r="S30" s="93"/>
      <c r="T30" s="93"/>
    </row>
    <row r="31" spans="1:20">
      <c r="A31" s="91" t="s">
        <v>114</v>
      </c>
      <c r="B31" s="91" t="s">
        <v>115</v>
      </c>
      <c r="C31" s="92">
        <f t="shared" si="1"/>
        <v>0</v>
      </c>
      <c r="D31" s="92" t="str">
        <f t="shared" si="2"/>
        <v/>
      </c>
      <c r="E31" s="92">
        <f t="shared" si="3"/>
        <v>100</v>
      </c>
      <c r="F31" s="92" t="str">
        <f t="shared" si="4"/>
        <v>34 - 100</v>
      </c>
      <c r="G31" s="92">
        <f t="shared" si="5"/>
        <v>0</v>
      </c>
      <c r="H31" s="92" t="str">
        <f t="shared" si="6"/>
        <v/>
      </c>
      <c r="I31" s="357"/>
      <c r="J31" s="358"/>
      <c r="K31" s="500"/>
      <c r="L31" s="501"/>
      <c r="M31" s="155">
        <v>0</v>
      </c>
      <c r="N31" s="155">
        <v>2</v>
      </c>
      <c r="O31" s="155">
        <v>2</v>
      </c>
      <c r="P31" s="155">
        <v>2</v>
      </c>
      <c r="Q31" s="155">
        <v>0</v>
      </c>
      <c r="R31" s="155">
        <v>2</v>
      </c>
      <c r="S31" s="93"/>
      <c r="T31" s="93"/>
    </row>
    <row r="32" spans="1:20">
      <c r="A32" s="91" t="s">
        <v>23</v>
      </c>
      <c r="B32" s="91" t="s">
        <v>117</v>
      </c>
      <c r="C32" s="92">
        <f t="shared" si="1"/>
        <v>2.2222222222222223</v>
      </c>
      <c r="D32" s="92" t="str">
        <f t="shared" si="2"/>
        <v>0 - 12</v>
      </c>
      <c r="E32" s="92">
        <f t="shared" si="3"/>
        <v>84.444444444444443</v>
      </c>
      <c r="F32" s="92" t="str">
        <f t="shared" si="4"/>
        <v>71 - 92</v>
      </c>
      <c r="G32" s="92">
        <f t="shared" si="5"/>
        <v>13.333333333333334</v>
      </c>
      <c r="H32" s="92" t="str">
        <f t="shared" si="6"/>
        <v>6 - 26</v>
      </c>
      <c r="I32" s="359"/>
      <c r="J32" s="360"/>
      <c r="K32" s="473"/>
      <c r="L32" s="474"/>
      <c r="M32" s="155">
        <v>1</v>
      </c>
      <c r="N32" s="155">
        <v>45</v>
      </c>
      <c r="O32" s="155">
        <v>38</v>
      </c>
      <c r="P32" s="155">
        <v>45</v>
      </c>
      <c r="Q32" s="155">
        <v>6</v>
      </c>
      <c r="R32" s="155">
        <v>45</v>
      </c>
      <c r="S32" s="93"/>
      <c r="T32" s="93"/>
    </row>
    <row r="33" spans="1:20">
      <c r="A33" s="76"/>
      <c r="M33" s="231"/>
    </row>
    <row r="34" spans="1:20">
      <c r="A34" s="94"/>
      <c r="C34" s="79"/>
      <c r="D34" s="79"/>
      <c r="E34" s="79"/>
      <c r="F34" s="79"/>
      <c r="G34" s="79"/>
      <c r="H34" s="79"/>
      <c r="I34" s="79"/>
    </row>
    <row r="35" spans="1:20" ht="50.1" customHeight="1">
      <c r="A35" s="489" t="s">
        <v>119</v>
      </c>
      <c r="B35" s="490"/>
      <c r="C35" s="491" t="str">
        <f>C2&amp;" (%)"</f>
        <v>Initial Only (%)</v>
      </c>
      <c r="D35" s="492"/>
      <c r="E35" s="491" t="str">
        <f>E2&amp;" (%)"</f>
        <v>Initial AND Final (%)</v>
      </c>
      <c r="F35" s="492"/>
      <c r="G35" s="491" t="str">
        <f>G2&amp;" (%)"</f>
        <v>Final Only (%)</v>
      </c>
      <c r="H35" s="493"/>
      <c r="I35" s="494"/>
      <c r="J35" s="495"/>
      <c r="K35" s="495"/>
      <c r="L35" s="496"/>
      <c r="M35" s="477" t="s">
        <v>169</v>
      </c>
      <c r="N35" s="477"/>
      <c r="O35" s="475" t="s">
        <v>170</v>
      </c>
      <c r="P35" s="476"/>
      <c r="Q35" s="477" t="s">
        <v>171</v>
      </c>
      <c r="R35" s="477"/>
      <c r="S35" s="478"/>
      <c r="T35" s="479"/>
    </row>
    <row r="36" spans="1:20" ht="35.1" customHeight="1">
      <c r="A36" s="95"/>
      <c r="B36" s="96" t="s">
        <v>121</v>
      </c>
      <c r="C36" s="97" t="s">
        <v>122</v>
      </c>
      <c r="D36" s="98" t="s">
        <v>38</v>
      </c>
      <c r="E36" s="97" t="s">
        <v>122</v>
      </c>
      <c r="F36" s="98" t="s">
        <v>38</v>
      </c>
      <c r="G36" s="97" t="s">
        <v>122</v>
      </c>
      <c r="H36" s="99" t="s">
        <v>38</v>
      </c>
      <c r="I36" s="497"/>
      <c r="J36" s="498"/>
      <c r="K36" s="498"/>
      <c r="L36" s="499"/>
      <c r="M36" s="100" t="s">
        <v>12</v>
      </c>
      <c r="N36" s="101" t="s">
        <v>13</v>
      </c>
      <c r="O36" s="101" t="s">
        <v>12</v>
      </c>
      <c r="P36" s="101" t="s">
        <v>13</v>
      </c>
      <c r="Q36" s="101" t="s">
        <v>12</v>
      </c>
      <c r="R36" s="102" t="s">
        <v>13</v>
      </c>
      <c r="S36" s="103"/>
      <c r="T36" s="89"/>
    </row>
    <row r="37" spans="1:20">
      <c r="A37" s="480"/>
      <c r="B37" s="104" t="s">
        <v>19</v>
      </c>
      <c r="C37" s="92">
        <f>M37/N37*100</f>
        <v>33.46183500385505</v>
      </c>
      <c r="D37" s="92" t="str">
        <f>IF(AND(AND(N37&gt;0,M37&gt;0),ROUND(SUM(100*((2*M37+1.96^2)-(1.96*(SQRT(1.96^2+4*M37*(1-(M37/N37))))))/(2*(N37+1.96^2))),0)&lt;0),CONCATENATE(SUM(1*0)," - ",ROUND(SUM(100*((2*M37+1.96^2)+(1.96*(SQRT(1.96^2+4*M37*(1-(M37/N37))))))/(2*(N37+1.96^2))),0)),IF(AND(AND(N37&gt;0,M37&gt;0),ROUND(SUM(100*((2*M37+1.96^2)-(1.96*(SQRT(1.96^2+4*M37*(1-(M37/N37))))))/(2*(N37+1.96^2))),0)&gt;=0),CONCATENATE(ROUND(SUM(100*((2*M37+1.96^2)-(1.96*(SQRT(1.96^2+4*M37*(1-(M37/N37))))))/(2*(N37+1.96^2))),0)," - ",ROUND(SUM(100*((2*M37+1.96^2)+(1.96*(SQRT(1.96^2+4*M37*(1-(M37/N37))))))/(2*(N37+1.96^2))),0)),""))</f>
        <v>31 - 36</v>
      </c>
      <c r="E37" s="92">
        <f>O37/P37*100</f>
        <v>55.127216653816504</v>
      </c>
      <c r="F37" s="92" t="str">
        <f>IF(AND(AND(P37&gt;0,O37&gt;0),ROUND(SUM(100*((2*(O37)+1.96^2)-(1.96*(SQRT(1.96^2+4*(O37)*(1-((O37)/P37))))))/(2*(P37+1.96^2))),0)&lt;0),CONCATENATE(SUM(1*0)," - ",ROUND(SUM(100*((2*(O37)+1.96^2)+(1.96*(SQRT(1.96^2+4*(O37)*(1-((O37)/P37))))))/(2*(P37+1.96^2))),0)),IF(AND(AND(P37&gt;0,O37&gt;0),ROUND(SUM(100*((2*(O37)+1.96^2)-(1.96*(SQRT(1.96^2+4*(O37)*(1-((O37)/P37))))))/(2*(P37+1.96^2))),0)&gt;=0),CONCATENATE(ROUND(SUM(100*((2*(O37)+1.96^2)-(1.96*(SQRT(1.96^2+4*(O37)*(1-((O37)/P37))))))/(2*(P37+1.96^2))),0)," - ",ROUND(SUM(100*((2*(O37)+1.96^2)+(1.96*(SQRT(1.96^2+4*(O37)*(1-((O37)/P37))))))/(2*(P37+1.96^2))),0)),""))</f>
        <v>52 - 58</v>
      </c>
      <c r="G37" s="92">
        <f>Q37/R37*100</f>
        <v>11.410948342328449</v>
      </c>
      <c r="H37" s="105" t="str">
        <f>IF(AND(AND(R37&gt;0,Q37&gt;0),ROUND(SUM(100*((2*(Q37)+1.96^2)-(1.96*(SQRT(1.96^2+4*(Q37)*(1-((Q37)/R37))))))/(2*(R37+1.96^2))),0)&lt;0),CONCATENATE(SUM(1*0)," - ",ROUND(SUM(100*((2*(Q37)+1.96^2)+(1.96*(SQRT(1.96^2+4*(Q37)*(1-((Q37)/R37))))))/(2*(R37+1.96^2))),0)),IF(AND(AND(R37&gt;0,Q37&gt;0),ROUND(SUM(100*((2*(Q37)+1.96^2)-(1.96*(SQRT(1.96^2+4*(Q37)*(1-((Q37)/R37))))))/(2*(R37+1.96^2))),0)&gt;=0),CONCATENATE(ROUND(SUM(100*((2*(Q37)+1.96^2)-(1.96*(SQRT(1.96^2+4*(Q37)*(1-((Q37)/R37))))))/(2*(R37+1.96^2))),0)," - ",ROUND(SUM(100*((2*(Q37)+1.96^2)+(1.96*(SQRT(1.96^2+4*(Q37)*(1-((Q37)/R37))))))/(2*(R37+1.96^2))),0)),""))</f>
        <v>10 - 13</v>
      </c>
      <c r="I37" s="483"/>
      <c r="J37" s="484"/>
      <c r="K37" s="484"/>
      <c r="L37" s="485"/>
      <c r="M37" s="156">
        <v>434</v>
      </c>
      <c r="N37" s="156">
        <v>1297</v>
      </c>
      <c r="O37" s="157">
        <v>715</v>
      </c>
      <c r="P37" s="157">
        <v>1297</v>
      </c>
      <c r="Q37" s="158">
        <v>148</v>
      </c>
      <c r="R37" s="158">
        <v>1297</v>
      </c>
      <c r="S37" s="103"/>
      <c r="T37" s="89"/>
    </row>
    <row r="38" spans="1:20">
      <c r="A38" s="481"/>
      <c r="B38" s="104" t="s">
        <v>14</v>
      </c>
      <c r="C38" s="92">
        <f t="shared" ref="C38:C50" si="13">M38/N38*100</f>
        <v>17.535545023696685</v>
      </c>
      <c r="D38" s="92" t="str">
        <f t="shared" ref="D38:D50" si="14">IF(AND(AND(N38&gt;0,M38&gt;0),ROUND(SUM(100*((2*M38+1.96^2)-(1.96*(SQRT(1.96^2+4*M38*(1-(M38/N38))))))/(2*(N38+1.96^2))),0)&lt;0),CONCATENATE(SUM(1*0)," - ",ROUND(SUM(100*((2*M38+1.96^2)+(1.96*(SQRT(1.96^2+4*M38*(1-(M38/N38))))))/(2*(N38+1.96^2))),0)),IF(AND(AND(N38&gt;0,M38&gt;0),ROUND(SUM(100*((2*M38+1.96^2)-(1.96*(SQRT(1.96^2+4*M38*(1-(M38/N38))))))/(2*(N38+1.96^2))),0)&gt;=0),CONCATENATE(ROUND(SUM(100*((2*M38+1.96^2)-(1.96*(SQRT(1.96^2+4*M38*(1-(M38/N38))))))/(2*(N38+1.96^2))),0)," - ",ROUND(SUM(100*((2*M38+1.96^2)+(1.96*(SQRT(1.96^2+4*M38*(1-(M38/N38))))))/(2*(N38+1.96^2))),0)),""))</f>
        <v>13 - 23</v>
      </c>
      <c r="E38" s="92">
        <f t="shared" ref="E38:E50" si="15">O38/P38*100</f>
        <v>73.93364928909952</v>
      </c>
      <c r="F38" s="92" t="str">
        <f t="shared" ref="F38:F50" si="16">IF(AND(AND(P38&gt;0,O38&gt;0),ROUND(SUM(100*((2*(O38)+1.96^2)-(1.96*(SQRT(1.96^2+4*(O38)*(1-((O38)/P38))))))/(2*(P38+1.96^2))),0)&lt;0),CONCATENATE(SUM(1*0)," - ",ROUND(SUM(100*((2*(O38)+1.96^2)+(1.96*(SQRT(1.96^2+4*(O38)*(1-((O38)/P38))))))/(2*(P38+1.96^2))),0)),IF(AND(AND(P38&gt;0,O38&gt;0),ROUND(SUM(100*((2*(O38)+1.96^2)-(1.96*(SQRT(1.96^2+4*(O38)*(1-((O38)/P38))))))/(2*(P38+1.96^2))),0)&gt;=0),CONCATENATE(ROUND(SUM(100*((2*(O38)+1.96^2)-(1.96*(SQRT(1.96^2+4*(O38)*(1-((O38)/P38))))))/(2*(P38+1.96^2))),0)," - ",ROUND(SUM(100*((2*(O38)+1.96^2)+(1.96*(SQRT(1.96^2+4*(O38)*(1-((O38)/P38))))))/(2*(P38+1.96^2))),0)),""))</f>
        <v>68 - 79</v>
      </c>
      <c r="G38" s="92">
        <f t="shared" ref="G38:G50" si="17">Q38/R38*100</f>
        <v>8.5308056872037916</v>
      </c>
      <c r="H38" s="105" t="str">
        <f t="shared" ref="H38:H50" si="18">IF(AND(AND(R38&gt;0,Q38&gt;0),ROUND(SUM(100*((2*(Q38)+1.96^2)-(1.96*(SQRT(1.96^2+4*(Q38)*(1-((Q38)/R38))))))/(2*(R38+1.96^2))),0)&lt;0),CONCATENATE(SUM(1*0)," - ",ROUND(SUM(100*((2*(Q38)+1.96^2)+(1.96*(SQRT(1.96^2+4*(Q38)*(1-((Q38)/R38))))))/(2*(R38+1.96^2))),0)),IF(AND(AND(R38&gt;0,Q38&gt;0),ROUND(SUM(100*((2*(Q38)+1.96^2)-(1.96*(SQRT(1.96^2+4*(Q38)*(1-((Q38)/R38))))))/(2*(R38+1.96^2))),0)&gt;=0),CONCATENATE(ROUND(SUM(100*((2*(Q38)+1.96^2)-(1.96*(SQRT(1.96^2+4*(Q38)*(1-((Q38)/R38))))))/(2*(R38+1.96^2))),0)," - ",ROUND(SUM(100*((2*(Q38)+1.96^2)+(1.96*(SQRT(1.96^2+4*(Q38)*(1-((Q38)/R38))))))/(2*(R38+1.96^2))),0)),""))</f>
        <v>5 - 13</v>
      </c>
      <c r="I38" s="483"/>
      <c r="J38" s="484"/>
      <c r="K38" s="484"/>
      <c r="L38" s="485"/>
      <c r="M38" s="156">
        <v>37</v>
      </c>
      <c r="N38" s="156">
        <v>211</v>
      </c>
      <c r="O38" s="156">
        <v>156</v>
      </c>
      <c r="P38" s="156">
        <v>211</v>
      </c>
      <c r="Q38" s="158">
        <v>18</v>
      </c>
      <c r="R38" s="158">
        <v>211</v>
      </c>
      <c r="S38" s="106"/>
      <c r="T38" s="93"/>
    </row>
    <row r="39" spans="1:20">
      <c r="A39" s="481"/>
      <c r="B39" s="104" t="s">
        <v>17</v>
      </c>
      <c r="C39" s="92">
        <f t="shared" si="13"/>
        <v>9.2150170648464158</v>
      </c>
      <c r="D39" s="92" t="str">
        <f t="shared" si="14"/>
        <v>6 - 13</v>
      </c>
      <c r="E39" s="92">
        <f t="shared" si="15"/>
        <v>68.600682593856661</v>
      </c>
      <c r="F39" s="92" t="str">
        <f t="shared" si="16"/>
        <v>63 - 74</v>
      </c>
      <c r="G39" s="92">
        <f t="shared" si="17"/>
        <v>22.184300341296929</v>
      </c>
      <c r="H39" s="105" t="str">
        <f t="shared" si="18"/>
        <v>18 - 27</v>
      </c>
      <c r="I39" s="483"/>
      <c r="J39" s="484"/>
      <c r="K39" s="484"/>
      <c r="L39" s="485"/>
      <c r="M39" s="156">
        <v>27</v>
      </c>
      <c r="N39" s="156">
        <v>293</v>
      </c>
      <c r="O39" s="156">
        <v>201</v>
      </c>
      <c r="P39" s="156">
        <v>293</v>
      </c>
      <c r="Q39" s="158">
        <v>65</v>
      </c>
      <c r="R39" s="158">
        <v>293</v>
      </c>
      <c r="S39" s="106"/>
      <c r="T39" s="93"/>
    </row>
    <row r="40" spans="1:20">
      <c r="A40" s="481"/>
      <c r="B40" s="104" t="s">
        <v>16</v>
      </c>
      <c r="C40" s="92">
        <f t="shared" si="13"/>
        <v>11.461318051575931</v>
      </c>
      <c r="D40" s="92" t="str">
        <f t="shared" si="14"/>
        <v>9 - 14</v>
      </c>
      <c r="E40" s="92">
        <f t="shared" si="15"/>
        <v>79.226361031518621</v>
      </c>
      <c r="F40" s="92" t="str">
        <f t="shared" si="16"/>
        <v>76 - 82</v>
      </c>
      <c r="G40" s="92">
        <f t="shared" si="17"/>
        <v>9.3123209169054437</v>
      </c>
      <c r="H40" s="105" t="str">
        <f t="shared" si="18"/>
        <v>7 - 12</v>
      </c>
      <c r="I40" s="483"/>
      <c r="J40" s="484"/>
      <c r="K40" s="484"/>
      <c r="L40" s="485"/>
      <c r="M40" s="156">
        <v>80</v>
      </c>
      <c r="N40" s="156">
        <v>698</v>
      </c>
      <c r="O40" s="156">
        <v>553</v>
      </c>
      <c r="P40" s="156">
        <v>698</v>
      </c>
      <c r="Q40" s="158">
        <v>65</v>
      </c>
      <c r="R40" s="158">
        <v>698</v>
      </c>
      <c r="S40" s="106"/>
      <c r="T40" s="93"/>
    </row>
    <row r="41" spans="1:20">
      <c r="A41" s="481"/>
      <c r="B41" s="104" t="s">
        <v>21</v>
      </c>
      <c r="C41" s="92">
        <f t="shared" si="13"/>
        <v>11.967213114754099</v>
      </c>
      <c r="D41" s="92" t="str">
        <f t="shared" si="14"/>
        <v>10 - 15</v>
      </c>
      <c r="E41" s="92">
        <f t="shared" si="15"/>
        <v>70.983606557377058</v>
      </c>
      <c r="F41" s="92" t="str">
        <f t="shared" si="16"/>
        <v>67 - 74</v>
      </c>
      <c r="G41" s="92">
        <f t="shared" si="17"/>
        <v>17.04918032786885</v>
      </c>
      <c r="H41" s="105" t="str">
        <f t="shared" si="18"/>
        <v>14 - 20</v>
      </c>
      <c r="I41" s="483"/>
      <c r="J41" s="484"/>
      <c r="K41" s="484"/>
      <c r="L41" s="485"/>
      <c r="M41" s="156">
        <v>73</v>
      </c>
      <c r="N41" s="156">
        <v>610</v>
      </c>
      <c r="O41" s="156">
        <v>433</v>
      </c>
      <c r="P41" s="156">
        <v>610</v>
      </c>
      <c r="Q41" s="158">
        <v>104</v>
      </c>
      <c r="R41" s="158">
        <v>610</v>
      </c>
      <c r="S41" s="106"/>
      <c r="T41" s="93"/>
    </row>
    <row r="42" spans="1:20">
      <c r="A42" s="481"/>
      <c r="B42" s="104" t="s">
        <v>20</v>
      </c>
      <c r="C42" s="92">
        <f t="shared" si="13"/>
        <v>7.5688073394495419</v>
      </c>
      <c r="D42" s="92" t="str">
        <f t="shared" si="14"/>
        <v>6 - 10</v>
      </c>
      <c r="E42" s="92">
        <f t="shared" si="15"/>
        <v>81.766055045871553</v>
      </c>
      <c r="F42" s="92" t="str">
        <f t="shared" si="16"/>
        <v>79 - 84</v>
      </c>
      <c r="G42" s="92">
        <f t="shared" si="17"/>
        <v>10.665137614678899</v>
      </c>
      <c r="H42" s="105" t="str">
        <f t="shared" si="18"/>
        <v>9 - 13</v>
      </c>
      <c r="I42" s="483"/>
      <c r="J42" s="484"/>
      <c r="K42" s="484"/>
      <c r="L42" s="485"/>
      <c r="M42" s="156">
        <v>66</v>
      </c>
      <c r="N42" s="156">
        <v>872</v>
      </c>
      <c r="O42" s="156">
        <v>713</v>
      </c>
      <c r="P42" s="156">
        <v>872</v>
      </c>
      <c r="Q42" s="158">
        <v>93</v>
      </c>
      <c r="R42" s="158">
        <v>872</v>
      </c>
      <c r="S42" s="106"/>
      <c r="T42" s="93"/>
    </row>
    <row r="43" spans="1:20">
      <c r="A43" s="481"/>
      <c r="B43" s="104" t="s">
        <v>26</v>
      </c>
      <c r="C43" s="92">
        <f t="shared" si="13"/>
        <v>29.188255613126081</v>
      </c>
      <c r="D43" s="92" t="str">
        <f t="shared" si="14"/>
        <v>28 - 31</v>
      </c>
      <c r="E43" s="92">
        <f t="shared" si="15"/>
        <v>58.894645941278071</v>
      </c>
      <c r="F43" s="92" t="str">
        <f t="shared" si="16"/>
        <v>57 - 61</v>
      </c>
      <c r="G43" s="92">
        <f t="shared" si="17"/>
        <v>11.917098445595855</v>
      </c>
      <c r="H43" s="105" t="str">
        <f t="shared" si="18"/>
        <v>11 - 13</v>
      </c>
      <c r="I43" s="483"/>
      <c r="J43" s="484"/>
      <c r="K43" s="484"/>
      <c r="L43" s="485"/>
      <c r="M43" s="156">
        <v>1014</v>
      </c>
      <c r="N43" s="156">
        <v>3474</v>
      </c>
      <c r="O43" s="156">
        <v>2046</v>
      </c>
      <c r="P43" s="156">
        <v>3474</v>
      </c>
      <c r="Q43" s="158">
        <v>414</v>
      </c>
      <c r="R43" s="158">
        <v>3474</v>
      </c>
      <c r="S43" s="106"/>
      <c r="T43" s="93"/>
    </row>
    <row r="44" spans="1:20">
      <c r="A44" s="481"/>
      <c r="B44" s="104" t="s">
        <v>22</v>
      </c>
      <c r="C44" s="92">
        <f t="shared" si="13"/>
        <v>14.78102189781022</v>
      </c>
      <c r="D44" s="92" t="str">
        <f t="shared" si="14"/>
        <v>12 - 18</v>
      </c>
      <c r="E44" s="92">
        <f t="shared" si="15"/>
        <v>82.846715328467155</v>
      </c>
      <c r="F44" s="92" t="str">
        <f t="shared" si="16"/>
        <v>79 - 86</v>
      </c>
      <c r="G44" s="92">
        <f t="shared" si="17"/>
        <v>2.3722627737226274</v>
      </c>
      <c r="H44" s="105" t="str">
        <f t="shared" si="18"/>
        <v>1 - 4</v>
      </c>
      <c r="I44" s="483"/>
      <c r="J44" s="484"/>
      <c r="K44" s="484"/>
      <c r="L44" s="485"/>
      <c r="M44" s="156">
        <v>81</v>
      </c>
      <c r="N44" s="156">
        <v>548</v>
      </c>
      <c r="O44" s="156">
        <v>454</v>
      </c>
      <c r="P44" s="156">
        <v>548</v>
      </c>
      <c r="Q44" s="158">
        <v>13</v>
      </c>
      <c r="R44" s="158">
        <v>548</v>
      </c>
      <c r="S44" s="106"/>
      <c r="T44" s="93"/>
    </row>
    <row r="45" spans="1:20" ht="14.25">
      <c r="A45" s="481"/>
      <c r="B45" s="104" t="s">
        <v>175</v>
      </c>
      <c r="C45" s="92">
        <f t="shared" si="13"/>
        <v>7.0370370370370372</v>
      </c>
      <c r="D45" s="92" t="str">
        <f t="shared" si="14"/>
        <v>6 - 9</v>
      </c>
      <c r="E45" s="92">
        <f t="shared" si="15"/>
        <v>79.074074074074076</v>
      </c>
      <c r="F45" s="92" t="str">
        <f t="shared" si="16"/>
        <v>77 - 81</v>
      </c>
      <c r="G45" s="92">
        <f t="shared" si="17"/>
        <v>13.888888888888889</v>
      </c>
      <c r="H45" s="105" t="str">
        <f t="shared" si="18"/>
        <v>12 - 16</v>
      </c>
      <c r="I45" s="483"/>
      <c r="J45" s="484"/>
      <c r="K45" s="484"/>
      <c r="L45" s="485"/>
      <c r="M45" s="156">
        <v>76</v>
      </c>
      <c r="N45" s="156">
        <v>1080</v>
      </c>
      <c r="O45" s="156">
        <v>854</v>
      </c>
      <c r="P45" s="156">
        <v>1080</v>
      </c>
      <c r="Q45" s="158">
        <v>150</v>
      </c>
      <c r="R45" s="158">
        <v>1080</v>
      </c>
      <c r="S45" s="106"/>
      <c r="T45" s="93"/>
    </row>
    <row r="46" spans="1:20">
      <c r="A46" s="481"/>
      <c r="B46" s="104" t="s">
        <v>24</v>
      </c>
      <c r="C46" s="92">
        <f t="shared" si="13"/>
        <v>18.581081081081081</v>
      </c>
      <c r="D46" s="92" t="str">
        <f t="shared" si="14"/>
        <v>17 - 20</v>
      </c>
      <c r="E46" s="92">
        <f t="shared" si="15"/>
        <v>66.835585585585591</v>
      </c>
      <c r="F46" s="92" t="str">
        <f t="shared" si="16"/>
        <v>65 - 69</v>
      </c>
      <c r="G46" s="92">
        <f t="shared" si="17"/>
        <v>14.583333333333334</v>
      </c>
      <c r="H46" s="105" t="str">
        <f t="shared" si="18"/>
        <v>13 - 16</v>
      </c>
      <c r="I46" s="483"/>
      <c r="J46" s="484"/>
      <c r="K46" s="484"/>
      <c r="L46" s="485"/>
      <c r="M46" s="156">
        <v>330</v>
      </c>
      <c r="N46" s="156">
        <v>1776</v>
      </c>
      <c r="O46" s="156">
        <v>1187</v>
      </c>
      <c r="P46" s="156">
        <v>1776</v>
      </c>
      <c r="Q46" s="158">
        <v>259</v>
      </c>
      <c r="R46" s="158">
        <v>1776</v>
      </c>
      <c r="S46" s="106"/>
      <c r="T46" s="93"/>
    </row>
    <row r="47" spans="1:20">
      <c r="A47" s="481"/>
      <c r="B47" s="104" t="s">
        <v>27</v>
      </c>
      <c r="C47" s="92">
        <f t="shared" si="13"/>
        <v>26.666666666666668</v>
      </c>
      <c r="D47" s="92" t="str">
        <f t="shared" si="14"/>
        <v>16 - 41</v>
      </c>
      <c r="E47" s="92">
        <f t="shared" si="15"/>
        <v>64.444444444444443</v>
      </c>
      <c r="F47" s="92" t="str">
        <f t="shared" si="16"/>
        <v>50 - 77</v>
      </c>
      <c r="G47" s="92">
        <f t="shared" si="17"/>
        <v>8.8888888888888893</v>
      </c>
      <c r="H47" s="105" t="str">
        <f t="shared" si="18"/>
        <v>4 - 21</v>
      </c>
      <c r="I47" s="483"/>
      <c r="J47" s="484"/>
      <c r="K47" s="484"/>
      <c r="L47" s="485"/>
      <c r="M47" s="156">
        <v>12</v>
      </c>
      <c r="N47" s="156">
        <v>45</v>
      </c>
      <c r="O47" s="156">
        <v>29</v>
      </c>
      <c r="P47" s="156">
        <v>45</v>
      </c>
      <c r="Q47" s="158">
        <v>4</v>
      </c>
      <c r="R47" s="158">
        <v>45</v>
      </c>
      <c r="S47" s="106"/>
      <c r="T47" s="93"/>
    </row>
    <row r="48" spans="1:20">
      <c r="A48" s="481"/>
      <c r="B48" s="104" t="s">
        <v>25</v>
      </c>
      <c r="C48" s="92">
        <f t="shared" si="13"/>
        <v>2.9411764705882351</v>
      </c>
      <c r="D48" s="92" t="str">
        <f t="shared" si="14"/>
        <v>1 - 15</v>
      </c>
      <c r="E48" s="92">
        <f t="shared" si="15"/>
        <v>82.35294117647058</v>
      </c>
      <c r="F48" s="92" t="str">
        <f t="shared" si="16"/>
        <v>66 - 92</v>
      </c>
      <c r="G48" s="92">
        <f t="shared" si="17"/>
        <v>14.705882352941178</v>
      </c>
      <c r="H48" s="105" t="str">
        <f t="shared" si="18"/>
        <v>6 - 30</v>
      </c>
      <c r="I48" s="483"/>
      <c r="J48" s="484"/>
      <c r="K48" s="484"/>
      <c r="L48" s="485"/>
      <c r="M48" s="156">
        <v>1</v>
      </c>
      <c r="N48" s="156">
        <v>34</v>
      </c>
      <c r="O48" s="156">
        <v>28</v>
      </c>
      <c r="P48" s="156">
        <v>34</v>
      </c>
      <c r="Q48" s="158">
        <v>5</v>
      </c>
      <c r="R48" s="158">
        <v>34</v>
      </c>
      <c r="S48" s="106"/>
      <c r="T48" s="93"/>
    </row>
    <row r="49" spans="1:20">
      <c r="A49" s="481"/>
      <c r="B49" s="104" t="s">
        <v>18</v>
      </c>
      <c r="C49" s="92">
        <f t="shared" si="13"/>
        <v>12.267657992565056</v>
      </c>
      <c r="D49" s="92" t="str">
        <f t="shared" si="14"/>
        <v>10 - 15</v>
      </c>
      <c r="E49" s="92">
        <f t="shared" si="15"/>
        <v>71.127633209417596</v>
      </c>
      <c r="F49" s="92" t="str">
        <f t="shared" si="16"/>
        <v>68 - 74</v>
      </c>
      <c r="G49" s="92">
        <f t="shared" si="17"/>
        <v>16.604708798017349</v>
      </c>
      <c r="H49" s="105" t="str">
        <f t="shared" si="18"/>
        <v>14 - 19</v>
      </c>
      <c r="I49" s="483"/>
      <c r="J49" s="484"/>
      <c r="K49" s="484"/>
      <c r="L49" s="485"/>
      <c r="M49" s="156">
        <v>99</v>
      </c>
      <c r="N49" s="156">
        <v>807</v>
      </c>
      <c r="O49" s="156">
        <v>574</v>
      </c>
      <c r="P49" s="156">
        <v>807</v>
      </c>
      <c r="Q49" s="158">
        <v>134</v>
      </c>
      <c r="R49" s="158">
        <v>807</v>
      </c>
      <c r="S49" s="106"/>
      <c r="T49" s="93"/>
    </row>
    <row r="50" spans="1:20">
      <c r="A50" s="482"/>
      <c r="B50" s="104" t="s">
        <v>23</v>
      </c>
      <c r="C50" s="92">
        <f t="shared" si="13"/>
        <v>2.1276595744680851</v>
      </c>
      <c r="D50" s="92" t="str">
        <f t="shared" si="14"/>
        <v>0 - 11</v>
      </c>
      <c r="E50" s="92">
        <f t="shared" si="15"/>
        <v>85.106382978723403</v>
      </c>
      <c r="F50" s="92" t="str">
        <f t="shared" si="16"/>
        <v>72 - 93</v>
      </c>
      <c r="G50" s="92">
        <f t="shared" si="17"/>
        <v>12.76595744680851</v>
      </c>
      <c r="H50" s="105" t="str">
        <f t="shared" si="18"/>
        <v>6 - 25</v>
      </c>
      <c r="I50" s="486"/>
      <c r="J50" s="487"/>
      <c r="K50" s="487"/>
      <c r="L50" s="488"/>
      <c r="M50" s="156">
        <v>1</v>
      </c>
      <c r="N50" s="156">
        <v>47</v>
      </c>
      <c r="O50" s="156">
        <v>40</v>
      </c>
      <c r="P50" s="156">
        <v>47</v>
      </c>
      <c r="Q50" s="158">
        <v>6</v>
      </c>
      <c r="R50" s="158">
        <v>47</v>
      </c>
      <c r="S50" s="107"/>
      <c r="T50" s="108"/>
    </row>
    <row r="51" spans="1:20">
      <c r="A51" s="94"/>
      <c r="B51" s="78"/>
      <c r="C51" s="79"/>
      <c r="D51" s="79"/>
      <c r="E51" s="79"/>
      <c r="F51" s="79"/>
      <c r="G51" s="79"/>
      <c r="H51" s="79"/>
      <c r="I51" s="79"/>
      <c r="J51" s="79"/>
      <c r="M51" s="80"/>
      <c r="N51" s="80"/>
      <c r="O51" s="80"/>
      <c r="P51" s="80"/>
    </row>
    <row r="52" spans="1:20">
      <c r="A52" s="109" t="s">
        <v>123</v>
      </c>
      <c r="C52" s="79"/>
      <c r="D52" s="79"/>
      <c r="E52" s="79"/>
      <c r="F52" s="79"/>
      <c r="G52" s="79"/>
      <c r="H52" s="79"/>
      <c r="I52" s="79"/>
      <c r="J52" s="79"/>
    </row>
    <row r="53" spans="1:20">
      <c r="A53" s="94"/>
      <c r="C53" s="79"/>
      <c r="D53" s="79"/>
      <c r="E53" s="79"/>
      <c r="F53" s="79"/>
      <c r="G53" s="79"/>
      <c r="H53" s="79"/>
      <c r="I53" s="79"/>
    </row>
    <row r="54" spans="1:20">
      <c r="A54" s="94"/>
      <c r="C54" s="79"/>
      <c r="D54" s="79"/>
      <c r="E54" s="79"/>
      <c r="F54" s="79"/>
      <c r="G54" s="79"/>
      <c r="H54" s="79"/>
      <c r="I54" s="79"/>
    </row>
    <row r="55" spans="1:20">
      <c r="A55" s="94"/>
      <c r="C55" s="79"/>
      <c r="D55" s="79"/>
      <c r="E55" s="79"/>
      <c r="F55" s="79"/>
      <c r="G55" s="79"/>
      <c r="H55" s="79"/>
      <c r="I55" s="79"/>
    </row>
    <row r="56" spans="1:20">
      <c r="A56" s="94"/>
      <c r="C56" s="79"/>
      <c r="D56" s="79"/>
      <c r="E56" s="79"/>
      <c r="F56" s="79"/>
      <c r="G56" s="79"/>
      <c r="H56" s="79"/>
      <c r="I56" s="79"/>
    </row>
    <row r="57" spans="1:20">
      <c r="A57" s="94"/>
      <c r="C57" s="79"/>
      <c r="D57" s="79"/>
      <c r="E57" s="79"/>
      <c r="F57" s="79"/>
      <c r="G57" s="79"/>
      <c r="H57" s="79"/>
      <c r="I57" s="79"/>
    </row>
    <row r="58" spans="1:20">
      <c r="A58" s="94"/>
      <c r="C58" s="79"/>
      <c r="D58" s="79"/>
      <c r="E58" s="79"/>
      <c r="F58" s="79"/>
      <c r="G58" s="79"/>
      <c r="H58" s="79"/>
      <c r="I58" s="79"/>
    </row>
    <row r="59" spans="1:20">
      <c r="A59" s="94"/>
      <c r="C59" s="79"/>
      <c r="D59" s="79"/>
      <c r="E59" s="79"/>
      <c r="F59" s="79"/>
      <c r="G59" s="79"/>
      <c r="H59" s="79"/>
      <c r="I59" s="79"/>
    </row>
    <row r="60" spans="1:20">
      <c r="A60" s="94"/>
      <c r="C60" s="79"/>
      <c r="D60" s="79"/>
      <c r="E60" s="79"/>
      <c r="F60" s="79"/>
      <c r="G60" s="79"/>
      <c r="H60" s="79"/>
      <c r="I60" s="79"/>
    </row>
  </sheetData>
  <sheetProtection password="B8D9" sheet="1" objects="1" scenarios="1"/>
  <mergeCells count="48">
    <mergeCell ref="A1:B1"/>
    <mergeCell ref="C1:H1"/>
    <mergeCell ref="K1:L2"/>
    <mergeCell ref="M1:N1"/>
    <mergeCell ref="O1:P1"/>
    <mergeCell ref="K13:L13"/>
    <mergeCell ref="S1:T1"/>
    <mergeCell ref="K3:L3"/>
    <mergeCell ref="K4:L4"/>
    <mergeCell ref="K5:L5"/>
    <mergeCell ref="K6:L6"/>
    <mergeCell ref="K7:L7"/>
    <mergeCell ref="Q1:R1"/>
    <mergeCell ref="K8:L8"/>
    <mergeCell ref="K9:L9"/>
    <mergeCell ref="K10:L10"/>
    <mergeCell ref="K11:L11"/>
    <mergeCell ref="K12:L12"/>
    <mergeCell ref="K25:L25"/>
    <mergeCell ref="K14:L14"/>
    <mergeCell ref="K15:L15"/>
    <mergeCell ref="K16:L16"/>
    <mergeCell ref="K17:L17"/>
    <mergeCell ref="K18:L18"/>
    <mergeCell ref="K19:L19"/>
    <mergeCell ref="K20:L20"/>
    <mergeCell ref="K21:L21"/>
    <mergeCell ref="K22:L22"/>
    <mergeCell ref="K23:L23"/>
    <mergeCell ref="K24:L24"/>
    <mergeCell ref="K26:L26"/>
    <mergeCell ref="K27:L27"/>
    <mergeCell ref="K28:L28"/>
    <mergeCell ref="K29:L29"/>
    <mergeCell ref="K31:L31"/>
    <mergeCell ref="K30:L30"/>
    <mergeCell ref="K32:L32"/>
    <mergeCell ref="O35:P35"/>
    <mergeCell ref="Q35:R35"/>
    <mergeCell ref="S35:T35"/>
    <mergeCell ref="A37:A50"/>
    <mergeCell ref="I37:L50"/>
    <mergeCell ref="M35:N35"/>
    <mergeCell ref="A35:B35"/>
    <mergeCell ref="C35:D35"/>
    <mergeCell ref="E35:F35"/>
    <mergeCell ref="G35:H35"/>
    <mergeCell ref="I35:L36"/>
  </mergeCells>
  <pageMargins left="0.70866141732283472" right="0.70866141732283472" top="0.74803149606299213" bottom="0.74803149606299213" header="0.31496062992125984" footer="0.31496062992125984"/>
  <pageSetup paperSize="9" scale="62" orientation="landscape" r:id="rId1"/>
  <headerFooter>
    <oddFooter>&amp;L&amp;8Scottish Stroke Care Audit 2017 National Report
Stroke Services in Scottish Hospitals, Data relating to 2016&amp;R&amp;8©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sheetPr codeName="Sheet1">
    <pageSetUpPr fitToPage="1"/>
  </sheetPr>
  <dimension ref="A1:P39"/>
  <sheetViews>
    <sheetView workbookViewId="0"/>
  </sheetViews>
  <sheetFormatPr defaultRowHeight="12.75"/>
  <cols>
    <col min="1" max="1" width="3.7109375" style="268" customWidth="1"/>
    <col min="2" max="15" width="11.7109375" style="268" customWidth="1"/>
    <col min="16" max="16" width="3.7109375" style="268" customWidth="1"/>
    <col min="17" max="16384" width="9.140625" style="268"/>
  </cols>
  <sheetData>
    <row r="1" spans="1:16" s="318" customFormat="1" ht="12.75" customHeight="1">
      <c r="B1" s="387" t="s">
        <v>271</v>
      </c>
      <c r="C1" s="387"/>
      <c r="D1" s="387"/>
      <c r="E1" s="387"/>
      <c r="F1" s="387"/>
      <c r="G1" s="387"/>
      <c r="H1" s="387"/>
      <c r="I1" s="387"/>
      <c r="J1" s="387"/>
      <c r="K1" s="207"/>
      <c r="L1" s="207"/>
      <c r="M1" s="207"/>
      <c r="N1" s="166" t="s">
        <v>31</v>
      </c>
    </row>
    <row r="2" spans="1:16" s="318" customFormat="1" ht="12.75" customHeight="1">
      <c r="B2" s="387"/>
      <c r="C2" s="387"/>
      <c r="D2" s="387"/>
      <c r="E2" s="387"/>
      <c r="F2" s="387"/>
      <c r="G2" s="387"/>
      <c r="H2" s="387"/>
      <c r="I2" s="387"/>
      <c r="J2" s="387"/>
      <c r="K2" s="207"/>
      <c r="L2" s="207"/>
      <c r="M2" s="207"/>
      <c r="N2" s="166"/>
    </row>
    <row r="3" spans="1:16">
      <c r="O3" s="330" t="s">
        <v>313</v>
      </c>
    </row>
    <row r="4" spans="1:16">
      <c r="B4" s="311"/>
    </row>
    <row r="5" spans="1:16" ht="24.95" customHeight="1">
      <c r="B5" s="269"/>
      <c r="C5" s="270"/>
      <c r="D5" s="270"/>
      <c r="E5" s="270"/>
      <c r="F5" s="270"/>
      <c r="G5" s="270"/>
      <c r="H5" s="270"/>
      <c r="I5" s="270"/>
      <c r="J5" s="270"/>
      <c r="K5" s="270"/>
      <c r="L5" s="270"/>
      <c r="M5" s="270"/>
      <c r="N5" s="270"/>
      <c r="O5" s="271"/>
    </row>
    <row r="6" spans="1:16" ht="24.95" customHeight="1">
      <c r="A6" s="272">
        <v>1</v>
      </c>
      <c r="B6" s="273"/>
      <c r="C6" s="274"/>
      <c r="D6" s="274"/>
      <c r="E6" s="274"/>
      <c r="F6" s="274"/>
      <c r="G6" s="274"/>
      <c r="H6" s="274"/>
      <c r="I6" s="274"/>
      <c r="J6" s="274"/>
      <c r="K6" s="274"/>
      <c r="L6" s="274"/>
      <c r="M6" s="274"/>
      <c r="N6" s="274"/>
      <c r="O6" s="275"/>
      <c r="P6" s="272">
        <v>1</v>
      </c>
    </row>
    <row r="7" spans="1:16" ht="24.95" customHeight="1">
      <c r="A7" s="272">
        <v>2</v>
      </c>
      <c r="B7" s="269"/>
      <c r="C7" s="270"/>
      <c r="D7" s="270"/>
      <c r="E7" s="270"/>
      <c r="F7" s="270"/>
      <c r="G7" s="270"/>
      <c r="H7" s="270"/>
      <c r="I7" s="270"/>
      <c r="J7" s="270"/>
      <c r="K7" s="270"/>
      <c r="L7" s="270"/>
      <c r="M7" s="270"/>
      <c r="N7" s="270"/>
      <c r="O7" s="271"/>
      <c r="P7" s="272">
        <v>2</v>
      </c>
    </row>
    <row r="8" spans="1:16" ht="24.95" customHeight="1">
      <c r="A8" s="272">
        <v>3</v>
      </c>
      <c r="B8" s="273"/>
      <c r="C8" s="274"/>
      <c r="D8" s="274"/>
      <c r="E8" s="274"/>
      <c r="F8" s="274"/>
      <c r="G8" s="274"/>
      <c r="H8" s="274"/>
      <c r="I8" s="274"/>
      <c r="J8" s="274"/>
      <c r="K8" s="274"/>
      <c r="L8" s="274"/>
      <c r="M8" s="274"/>
      <c r="N8" s="274"/>
      <c r="O8" s="275"/>
      <c r="P8" s="272">
        <v>3</v>
      </c>
    </row>
    <row r="9" spans="1:16" ht="24.95" customHeight="1">
      <c r="A9" s="272">
        <v>4</v>
      </c>
      <c r="B9" s="269"/>
      <c r="C9" s="270"/>
      <c r="D9" s="270"/>
      <c r="E9" s="270"/>
      <c r="F9" s="270"/>
      <c r="G9" s="270"/>
      <c r="H9" s="270"/>
      <c r="I9" s="270"/>
      <c r="J9" s="270"/>
      <c r="K9" s="270"/>
      <c r="L9" s="270"/>
      <c r="M9" s="270"/>
      <c r="N9" s="270"/>
      <c r="O9" s="271"/>
      <c r="P9" s="272">
        <v>4</v>
      </c>
    </row>
    <row r="10" spans="1:16" ht="24.95" customHeight="1">
      <c r="A10" s="272">
        <v>5</v>
      </c>
      <c r="B10" s="273"/>
      <c r="C10" s="274"/>
      <c r="D10" s="274"/>
      <c r="E10" s="274"/>
      <c r="F10" s="274"/>
      <c r="G10" s="274"/>
      <c r="H10" s="274"/>
      <c r="I10" s="274"/>
      <c r="J10" s="274"/>
      <c r="K10" s="274"/>
      <c r="L10" s="274"/>
      <c r="M10" s="274"/>
      <c r="N10" s="274"/>
      <c r="O10" s="275"/>
      <c r="P10" s="272">
        <v>5</v>
      </c>
    </row>
    <row r="11" spans="1:16" ht="24.95" customHeight="1">
      <c r="A11" s="272">
        <v>6</v>
      </c>
      <c r="B11" s="269"/>
      <c r="C11" s="270"/>
      <c r="D11" s="270"/>
      <c r="E11" s="270"/>
      <c r="F11" s="270"/>
      <c r="G11" s="270"/>
      <c r="H11" s="270"/>
      <c r="I11" s="270"/>
      <c r="J11" s="270"/>
      <c r="K11" s="270"/>
      <c r="L11" s="270"/>
      <c r="M11" s="270"/>
      <c r="N11" s="270"/>
      <c r="O11" s="271"/>
      <c r="P11" s="272">
        <v>6</v>
      </c>
    </row>
    <row r="12" spans="1:16" ht="24.95" customHeight="1">
      <c r="A12" s="272">
        <v>7</v>
      </c>
      <c r="B12" s="273"/>
      <c r="C12" s="274"/>
      <c r="D12" s="274"/>
      <c r="E12" s="274"/>
      <c r="F12" s="274"/>
      <c r="G12" s="274"/>
      <c r="H12" s="274"/>
      <c r="I12" s="274"/>
      <c r="J12" s="274"/>
      <c r="K12" s="274"/>
      <c r="L12" s="274"/>
      <c r="M12" s="274"/>
      <c r="N12" s="274"/>
      <c r="O12" s="275"/>
      <c r="P12" s="272">
        <v>7</v>
      </c>
    </row>
    <row r="13" spans="1:16" ht="24.95" customHeight="1">
      <c r="A13" s="272">
        <v>8</v>
      </c>
      <c r="B13" s="269"/>
      <c r="C13" s="270"/>
      <c r="D13" s="270"/>
      <c r="E13" s="270"/>
      <c r="F13" s="270"/>
      <c r="G13" s="270"/>
      <c r="H13" s="270"/>
      <c r="I13" s="270"/>
      <c r="J13" s="270"/>
      <c r="K13" s="270"/>
      <c r="L13" s="270"/>
      <c r="M13" s="270"/>
      <c r="N13" s="270"/>
      <c r="O13" s="271"/>
      <c r="P13" s="272">
        <v>8</v>
      </c>
    </row>
    <row r="14" spans="1:16" ht="24.95" customHeight="1">
      <c r="A14" s="272">
        <v>9</v>
      </c>
      <c r="B14" s="273"/>
      <c r="C14" s="274"/>
      <c r="D14" s="274"/>
      <c r="E14" s="274"/>
      <c r="F14" s="274"/>
      <c r="G14" s="274"/>
      <c r="H14" s="274"/>
      <c r="I14" s="274"/>
      <c r="J14" s="274"/>
      <c r="K14" s="274"/>
      <c r="L14" s="274"/>
      <c r="M14" s="274"/>
      <c r="N14" s="274"/>
      <c r="O14" s="275"/>
      <c r="P14" s="272">
        <v>9</v>
      </c>
    </row>
    <row r="15" spans="1:16" ht="24.95" customHeight="1">
      <c r="A15" s="272">
        <v>10</v>
      </c>
      <c r="B15" s="269"/>
      <c r="C15" s="270"/>
      <c r="D15" s="270"/>
      <c r="E15" s="270"/>
      <c r="F15" s="270"/>
      <c r="G15" s="270"/>
      <c r="H15" s="270"/>
      <c r="I15" s="270"/>
      <c r="J15" s="270"/>
      <c r="K15" s="270"/>
      <c r="L15" s="270"/>
      <c r="M15" s="270"/>
      <c r="N15" s="270"/>
      <c r="O15" s="271"/>
      <c r="P15" s="272">
        <v>10</v>
      </c>
    </row>
    <row r="16" spans="1:16" ht="24.95" customHeight="1">
      <c r="A16" s="272">
        <v>11</v>
      </c>
      <c r="B16" s="273"/>
      <c r="C16" s="274"/>
      <c r="D16" s="274"/>
      <c r="E16" s="274"/>
      <c r="F16" s="274"/>
      <c r="G16" s="274"/>
      <c r="H16" s="274"/>
      <c r="I16" s="274"/>
      <c r="J16" s="274"/>
      <c r="K16" s="274"/>
      <c r="L16" s="274"/>
      <c r="M16" s="274"/>
      <c r="N16" s="274"/>
      <c r="O16" s="275"/>
      <c r="P16" s="272">
        <v>11</v>
      </c>
    </row>
    <row r="17" spans="1:16" ht="24.95" customHeight="1">
      <c r="A17" s="272">
        <v>12</v>
      </c>
      <c r="B17" s="269"/>
      <c r="C17" s="270"/>
      <c r="D17" s="270"/>
      <c r="E17" s="270"/>
      <c r="F17" s="270"/>
      <c r="G17" s="270"/>
      <c r="H17" s="270"/>
      <c r="I17" s="270"/>
      <c r="J17" s="270"/>
      <c r="K17" s="270"/>
      <c r="L17" s="270"/>
      <c r="M17" s="270"/>
      <c r="N17" s="270"/>
      <c r="O17" s="271"/>
      <c r="P17" s="272">
        <v>12</v>
      </c>
    </row>
    <row r="18" spans="1:16" ht="24.95" customHeight="1">
      <c r="A18" s="272">
        <v>13</v>
      </c>
      <c r="B18" s="273"/>
      <c r="C18" s="274"/>
      <c r="D18" s="274"/>
      <c r="E18" s="274"/>
      <c r="F18" s="274"/>
      <c r="G18" s="274"/>
      <c r="H18" s="274"/>
      <c r="I18" s="274"/>
      <c r="J18" s="274"/>
      <c r="K18" s="274"/>
      <c r="L18" s="274"/>
      <c r="M18" s="274"/>
      <c r="N18" s="274"/>
      <c r="O18" s="275"/>
      <c r="P18" s="272">
        <v>13</v>
      </c>
    </row>
    <row r="19" spans="1:16" ht="24.95" customHeight="1">
      <c r="A19" s="272">
        <v>14</v>
      </c>
      <c r="B19" s="269"/>
      <c r="C19" s="270"/>
      <c r="D19" s="270"/>
      <c r="E19" s="270"/>
      <c r="F19" s="270"/>
      <c r="G19" s="270"/>
      <c r="H19" s="270"/>
      <c r="I19" s="270"/>
      <c r="J19" s="270"/>
      <c r="K19" s="270"/>
      <c r="L19" s="270"/>
      <c r="M19" s="270"/>
      <c r="N19" s="270"/>
      <c r="O19" s="271"/>
      <c r="P19" s="272">
        <v>14</v>
      </c>
    </row>
    <row r="20" spans="1:16" ht="24.95" customHeight="1">
      <c r="A20" s="272"/>
      <c r="B20" s="269"/>
      <c r="C20" s="270"/>
      <c r="D20" s="270"/>
      <c r="E20" s="270"/>
      <c r="F20" s="270"/>
      <c r="G20" s="270"/>
      <c r="H20" s="270"/>
      <c r="I20" s="270"/>
      <c r="J20" s="270"/>
      <c r="K20" s="270"/>
      <c r="L20" s="270"/>
      <c r="M20" s="270"/>
      <c r="N20" s="270"/>
      <c r="O20" s="271"/>
      <c r="P20" s="272"/>
    </row>
    <row r="21" spans="1:16">
      <c r="B21" s="276"/>
      <c r="C21" s="276"/>
      <c r="D21" s="276"/>
      <c r="E21" s="276"/>
      <c r="F21" s="276"/>
      <c r="G21" s="276"/>
      <c r="H21" s="276"/>
      <c r="I21" s="276"/>
      <c r="J21" s="276"/>
      <c r="K21" s="276"/>
      <c r="L21" s="276"/>
      <c r="M21" s="276"/>
      <c r="N21" s="276"/>
      <c r="O21" s="276"/>
    </row>
    <row r="24" spans="1:16">
      <c r="H24" s="317" t="s">
        <v>252</v>
      </c>
    </row>
    <row r="28" spans="1:16" s="312" customFormat="1" ht="15">
      <c r="B28" s="67" t="s">
        <v>314</v>
      </c>
      <c r="C28" s="68"/>
      <c r="D28" s="69"/>
      <c r="E28" s="69"/>
      <c r="F28" s="69"/>
      <c r="G28" s="69"/>
      <c r="H28" s="69"/>
      <c r="I28" s="69"/>
      <c r="J28" s="68"/>
    </row>
    <row r="29" spans="1:16" s="312" customFormat="1" ht="15" customHeight="1">
      <c r="B29" s="386" t="s">
        <v>326</v>
      </c>
      <c r="C29" s="386"/>
      <c r="D29" s="386"/>
      <c r="E29" s="386"/>
      <c r="F29" s="386"/>
      <c r="G29" s="386"/>
      <c r="H29" s="386"/>
      <c r="I29" s="386"/>
      <c r="J29" s="386"/>
      <c r="K29" s="386"/>
      <c r="L29" s="386"/>
      <c r="M29" s="309"/>
      <c r="N29" s="309"/>
    </row>
    <row r="30" spans="1:16" s="334" customFormat="1" ht="15" customHeight="1">
      <c r="B30" s="386"/>
      <c r="C30" s="386"/>
      <c r="D30" s="386"/>
      <c r="E30" s="386"/>
      <c r="F30" s="386"/>
      <c r="G30" s="386"/>
      <c r="H30" s="386"/>
      <c r="I30" s="386"/>
      <c r="J30" s="386"/>
      <c r="K30" s="386"/>
      <c r="L30" s="386"/>
      <c r="M30" s="309"/>
      <c r="N30" s="309"/>
    </row>
    <row r="31" spans="1:16" s="312" customFormat="1" ht="15" customHeight="1">
      <c r="B31" s="385" t="s">
        <v>315</v>
      </c>
      <c r="C31" s="385"/>
      <c r="D31" s="385"/>
      <c r="E31" s="385"/>
      <c r="F31" s="385"/>
      <c r="G31" s="385"/>
      <c r="H31" s="385"/>
      <c r="I31" s="385"/>
      <c r="J31" s="385"/>
      <c r="K31" s="385"/>
      <c r="L31" s="385"/>
      <c r="M31" s="331"/>
      <c r="N31" s="331"/>
    </row>
    <row r="32" spans="1:16" s="334" customFormat="1" ht="15">
      <c r="B32" s="385"/>
      <c r="C32" s="385"/>
      <c r="D32" s="385"/>
      <c r="E32" s="385"/>
      <c r="F32" s="385"/>
      <c r="G32" s="385"/>
      <c r="H32" s="385"/>
      <c r="I32" s="385"/>
      <c r="J32" s="385"/>
      <c r="K32" s="385"/>
      <c r="L32" s="385"/>
      <c r="M32" s="331"/>
      <c r="N32" s="331"/>
    </row>
    <row r="33" spans="2:14" s="334" customFormat="1" ht="15">
      <c r="B33" s="385"/>
      <c r="C33" s="385"/>
      <c r="D33" s="385"/>
      <c r="E33" s="385"/>
      <c r="F33" s="385"/>
      <c r="G33" s="385"/>
      <c r="H33" s="385"/>
      <c r="I33" s="385"/>
      <c r="J33" s="385"/>
      <c r="K33" s="385"/>
      <c r="L33" s="385"/>
      <c r="M33" s="331"/>
      <c r="N33" s="331"/>
    </row>
    <row r="34" spans="2:14" s="312" customFormat="1" ht="15" customHeight="1">
      <c r="B34" s="386" t="s">
        <v>217</v>
      </c>
      <c r="C34" s="386"/>
      <c r="D34" s="386"/>
      <c r="E34" s="386"/>
      <c r="F34" s="386"/>
      <c r="G34" s="386"/>
      <c r="H34" s="386"/>
      <c r="I34" s="386"/>
      <c r="J34" s="386"/>
      <c r="K34" s="386"/>
      <c r="L34" s="386"/>
    </row>
    <row r="35" spans="2:14" s="334" customFormat="1" ht="15" customHeight="1">
      <c r="B35" s="386"/>
      <c r="C35" s="386"/>
      <c r="D35" s="386"/>
      <c r="E35" s="386"/>
      <c r="F35" s="386"/>
      <c r="G35" s="386"/>
      <c r="H35" s="386"/>
      <c r="I35" s="386"/>
      <c r="J35" s="386"/>
      <c r="K35" s="386"/>
      <c r="L35" s="386"/>
    </row>
    <row r="36" spans="2:14" s="312" customFormat="1" ht="15" customHeight="1">
      <c r="B36" s="310" t="s">
        <v>316</v>
      </c>
      <c r="C36" s="309"/>
      <c r="D36" s="309"/>
      <c r="E36" s="309"/>
      <c r="F36" s="309"/>
      <c r="G36" s="309"/>
      <c r="H36" s="309"/>
      <c r="I36" s="309"/>
      <c r="J36" s="309"/>
      <c r="K36" s="309"/>
      <c r="L36" s="309"/>
    </row>
    <row r="37" spans="2:14" s="312" customFormat="1">
      <c r="B37" s="309"/>
      <c r="C37" s="309"/>
      <c r="D37" s="309"/>
      <c r="E37" s="309"/>
      <c r="F37" s="309"/>
      <c r="G37" s="309"/>
      <c r="H37" s="309"/>
      <c r="I37" s="309"/>
      <c r="J37" s="309"/>
      <c r="K37" s="309"/>
      <c r="L37" s="309"/>
      <c r="M37" s="335"/>
      <c r="N37" s="335"/>
    </row>
    <row r="38" spans="2:14" s="312" customFormat="1">
      <c r="B38" s="309"/>
      <c r="C38" s="309"/>
      <c r="D38" s="309"/>
      <c r="E38" s="309"/>
      <c r="F38" s="309"/>
      <c r="G38" s="309"/>
      <c r="H38" s="309"/>
      <c r="I38" s="309"/>
      <c r="J38" s="309"/>
      <c r="K38" s="309"/>
      <c r="L38" s="309"/>
      <c r="M38" s="335"/>
      <c r="N38" s="335"/>
    </row>
    <row r="39" spans="2:14" s="218" customFormat="1"/>
  </sheetData>
  <sheetProtection password="B8D9" sheet="1" objects="1" scenarios="1"/>
  <mergeCells count="4">
    <mergeCell ref="B31:L33"/>
    <mergeCell ref="B34:L35"/>
    <mergeCell ref="B1:J2"/>
    <mergeCell ref="B29:L30"/>
  </mergeCells>
  <hyperlinks>
    <hyperlink ref="N1" location="'Section 3 List of Tables Charts'!A1" display="return to List of Tables &amp; Charts"/>
    <hyperlink ref="O3" location="'Chart 3.1 DATA'!A1" display="view Chart 3.1 data"/>
  </hyperlinks>
  <pageMargins left="0" right="0" top="0.74803149606299213" bottom="0.74803149606299213" header="0.31496062992125984" footer="0.31496062992125984"/>
  <pageSetup paperSize="9" scale="84" orientation="landscape" r:id="rId1"/>
  <headerFooter>
    <oddFooter>&amp;L&amp;8Scottish Stroke Care Audit 2017 National Report
Stroke Services in Scottish Hospitals, Data relating to 2016&amp;R&amp;8© NHS National Services Scotland/Crown Copyright</oddFooter>
  </headerFooter>
  <drawing r:id="rId2"/>
</worksheet>
</file>

<file path=xl/worksheets/sheet20.xml><?xml version="1.0" encoding="utf-8"?>
<worksheet xmlns="http://schemas.openxmlformats.org/spreadsheetml/2006/main" xmlns:r="http://schemas.openxmlformats.org/officeDocument/2006/relationships">
  <sheetPr codeName="Sheet15">
    <pageSetUpPr fitToPage="1"/>
  </sheetPr>
  <dimension ref="A1:L39"/>
  <sheetViews>
    <sheetView workbookViewId="0"/>
  </sheetViews>
  <sheetFormatPr defaultRowHeight="12.75"/>
  <cols>
    <col min="1" max="1" width="1.7109375" style="46" customWidth="1"/>
    <col min="2" max="2" width="30.7109375" style="46" customWidth="1"/>
    <col min="3" max="3" width="12" style="46" bestFit="1" customWidth="1"/>
    <col min="4" max="4" width="12" style="46" customWidth="1"/>
    <col min="5" max="5" width="8.7109375" style="46" customWidth="1"/>
    <col min="6" max="6" width="10.7109375" style="46" customWidth="1"/>
    <col min="7" max="7" width="13.7109375" style="46" customWidth="1"/>
    <col min="8" max="8" width="10.7109375" style="46" customWidth="1"/>
    <col min="9" max="9" width="50.7109375" style="222" customWidth="1"/>
    <col min="10" max="16384" width="9.140625" style="46"/>
  </cols>
  <sheetData>
    <row r="1" spans="1:12" ht="41.25" customHeight="1">
      <c r="B1" s="47" t="s">
        <v>321</v>
      </c>
      <c r="E1" s="48"/>
      <c r="F1" s="7"/>
      <c r="G1" s="7"/>
      <c r="H1" s="7"/>
      <c r="I1" s="175"/>
    </row>
    <row r="2" spans="1:12" ht="15.75" customHeight="1" thickBot="1">
      <c r="B2" s="166" t="s">
        <v>31</v>
      </c>
      <c r="C2" s="223"/>
      <c r="D2" s="223"/>
      <c r="E2" s="223"/>
      <c r="F2" s="223"/>
      <c r="G2" s="223"/>
      <c r="H2" s="223"/>
      <c r="I2" s="110"/>
    </row>
    <row r="3" spans="1:12" ht="76.5" customHeight="1">
      <c r="B3" s="49" t="s">
        <v>159</v>
      </c>
      <c r="C3" s="50" t="s">
        <v>239</v>
      </c>
      <c r="D3" s="50" t="s">
        <v>198</v>
      </c>
      <c r="E3" s="50" t="s">
        <v>160</v>
      </c>
      <c r="F3" s="50" t="s">
        <v>161</v>
      </c>
      <c r="G3" s="50" t="s">
        <v>165</v>
      </c>
      <c r="H3" s="50" t="s">
        <v>166</v>
      </c>
      <c r="I3" s="51" t="s">
        <v>162</v>
      </c>
    </row>
    <row r="4" spans="1:12" s="53" customFormat="1" ht="50.1" customHeight="1">
      <c r="A4" s="52" t="s">
        <v>43</v>
      </c>
      <c r="B4" s="111" t="s">
        <v>43</v>
      </c>
      <c r="C4" s="147">
        <v>26</v>
      </c>
      <c r="D4" s="147">
        <v>0</v>
      </c>
      <c r="E4" s="169">
        <v>0</v>
      </c>
      <c r="F4" s="169">
        <v>0</v>
      </c>
      <c r="G4" s="169">
        <v>24</v>
      </c>
      <c r="H4" s="169">
        <v>0</v>
      </c>
      <c r="I4" s="171" t="s">
        <v>255</v>
      </c>
    </row>
    <row r="5" spans="1:12" s="53" customFormat="1" ht="50.1" customHeight="1">
      <c r="A5" s="54" t="s">
        <v>45</v>
      </c>
      <c r="B5" s="111" t="s">
        <v>47</v>
      </c>
      <c r="C5" s="147">
        <v>836</v>
      </c>
      <c r="D5" s="147">
        <v>0</v>
      </c>
      <c r="E5" s="169">
        <v>24</v>
      </c>
      <c r="F5" s="169">
        <v>0</v>
      </c>
      <c r="G5" s="169">
        <v>0</v>
      </c>
      <c r="H5" s="169">
        <v>20</v>
      </c>
      <c r="I5" s="171" t="s">
        <v>228</v>
      </c>
    </row>
    <row r="6" spans="1:12" s="53" customFormat="1" ht="50.1" customHeight="1">
      <c r="A6" s="52" t="s">
        <v>48</v>
      </c>
      <c r="B6" s="111" t="s">
        <v>49</v>
      </c>
      <c r="C6" s="147">
        <v>176</v>
      </c>
      <c r="D6" s="147">
        <v>0</v>
      </c>
      <c r="E6" s="169">
        <v>0</v>
      </c>
      <c r="F6" s="169">
        <v>12</v>
      </c>
      <c r="G6" s="169">
        <v>0</v>
      </c>
      <c r="H6" s="169">
        <v>0</v>
      </c>
      <c r="I6" s="170"/>
    </row>
    <row r="7" spans="1:12" s="53" customFormat="1" ht="50.1" customHeight="1">
      <c r="A7" s="52" t="s">
        <v>50</v>
      </c>
      <c r="B7" s="111" t="s">
        <v>52</v>
      </c>
      <c r="C7" s="147">
        <v>228</v>
      </c>
      <c r="D7" s="147">
        <v>0</v>
      </c>
      <c r="E7" s="169">
        <v>0</v>
      </c>
      <c r="F7" s="169">
        <v>14</v>
      </c>
      <c r="G7" s="169">
        <v>0</v>
      </c>
      <c r="H7" s="169">
        <v>0</v>
      </c>
      <c r="I7" s="170"/>
      <c r="K7" s="55"/>
      <c r="L7" s="56"/>
    </row>
    <row r="8" spans="1:12" s="53" customFormat="1" ht="50.1" customHeight="1">
      <c r="A8" s="52" t="s">
        <v>53</v>
      </c>
      <c r="B8" s="111" t="s">
        <v>55</v>
      </c>
      <c r="C8" s="147">
        <v>42</v>
      </c>
      <c r="D8" s="147">
        <v>0</v>
      </c>
      <c r="E8" s="169">
        <v>0</v>
      </c>
      <c r="F8" s="169">
        <v>0</v>
      </c>
      <c r="G8" s="169">
        <v>0</v>
      </c>
      <c r="H8" s="169">
        <v>0</v>
      </c>
      <c r="I8" s="170" t="s">
        <v>229</v>
      </c>
      <c r="K8" s="55"/>
      <c r="L8" s="56"/>
    </row>
    <row r="9" spans="1:12" s="53" customFormat="1" ht="89.25">
      <c r="A9" s="52" t="s">
        <v>56</v>
      </c>
      <c r="B9" s="111" t="s">
        <v>57</v>
      </c>
      <c r="C9" s="147">
        <v>624</v>
      </c>
      <c r="D9" s="147">
        <v>0</v>
      </c>
      <c r="E9" s="169">
        <v>0</v>
      </c>
      <c r="F9" s="169">
        <v>24</v>
      </c>
      <c r="G9" s="169">
        <v>0</v>
      </c>
      <c r="H9" s="169">
        <v>41</v>
      </c>
      <c r="I9" s="171" t="s">
        <v>230</v>
      </c>
      <c r="K9" s="55"/>
      <c r="L9" s="56"/>
    </row>
    <row r="10" spans="1:12" s="53" customFormat="1" ht="50.1" customHeight="1">
      <c r="A10" s="52" t="s">
        <v>151</v>
      </c>
      <c r="B10" s="111" t="s">
        <v>59</v>
      </c>
      <c r="C10" s="147">
        <v>537</v>
      </c>
      <c r="D10" s="147">
        <v>0</v>
      </c>
      <c r="E10" s="169">
        <v>0</v>
      </c>
      <c r="F10" s="169">
        <v>30</v>
      </c>
      <c r="G10" s="169">
        <v>0</v>
      </c>
      <c r="H10" s="169">
        <v>10</v>
      </c>
      <c r="I10" s="171" t="s">
        <v>231</v>
      </c>
      <c r="K10" s="55"/>
      <c r="L10" s="56"/>
    </row>
    <row r="11" spans="1:12" s="53" customFormat="1" ht="50.1" customHeight="1">
      <c r="A11" s="52" t="s">
        <v>60</v>
      </c>
      <c r="B11" s="111" t="s">
        <v>61</v>
      </c>
      <c r="C11" s="147">
        <v>655</v>
      </c>
      <c r="D11" s="147">
        <v>0</v>
      </c>
      <c r="E11" s="169">
        <v>16</v>
      </c>
      <c r="F11" s="169">
        <v>0</v>
      </c>
      <c r="G11" s="169">
        <v>0</v>
      </c>
      <c r="H11" s="169">
        <v>40</v>
      </c>
      <c r="I11" s="171" t="s">
        <v>254</v>
      </c>
      <c r="K11" s="55"/>
      <c r="L11" s="56"/>
    </row>
    <row r="12" spans="1:12" s="53" customFormat="1" ht="50.1" customHeight="1">
      <c r="A12" s="52" t="s">
        <v>62</v>
      </c>
      <c r="B12" s="111" t="s">
        <v>64</v>
      </c>
      <c r="C12" s="147">
        <v>149</v>
      </c>
      <c r="D12" s="147">
        <v>0</v>
      </c>
      <c r="E12" s="169">
        <v>0</v>
      </c>
      <c r="F12" s="169">
        <v>8</v>
      </c>
      <c r="G12" s="169">
        <v>0</v>
      </c>
      <c r="H12" s="169">
        <v>0</v>
      </c>
      <c r="I12" s="171"/>
      <c r="K12" s="55"/>
      <c r="L12" s="56"/>
    </row>
    <row r="13" spans="1:12" s="53" customFormat="1" ht="50.1" customHeight="1">
      <c r="A13" s="52" t="s">
        <v>65</v>
      </c>
      <c r="B13" s="111" t="s">
        <v>66</v>
      </c>
      <c r="C13" s="147">
        <v>671</v>
      </c>
      <c r="D13" s="147">
        <v>5</v>
      </c>
      <c r="E13" s="169">
        <v>0</v>
      </c>
      <c r="F13" s="169">
        <v>38</v>
      </c>
      <c r="G13" s="169">
        <v>0</v>
      </c>
      <c r="H13" s="169">
        <v>24</v>
      </c>
      <c r="I13" s="171" t="s">
        <v>234</v>
      </c>
      <c r="K13" s="55"/>
      <c r="L13" s="56"/>
    </row>
    <row r="14" spans="1:12" s="53" customFormat="1" ht="50.1" customHeight="1">
      <c r="A14" s="52" t="s">
        <v>67</v>
      </c>
      <c r="B14" s="111" t="s">
        <v>69</v>
      </c>
      <c r="C14" s="147">
        <v>222</v>
      </c>
      <c r="D14" s="147">
        <v>0</v>
      </c>
      <c r="E14" s="169">
        <v>0</v>
      </c>
      <c r="F14" s="169">
        <v>17</v>
      </c>
      <c r="G14" s="169">
        <v>0</v>
      </c>
      <c r="H14" s="169">
        <v>0</v>
      </c>
      <c r="I14" s="170"/>
      <c r="K14" s="55"/>
      <c r="L14" s="56"/>
    </row>
    <row r="15" spans="1:12" s="53" customFormat="1" ht="50.1" customHeight="1">
      <c r="A15" s="52"/>
      <c r="B15" s="111" t="s">
        <v>197</v>
      </c>
      <c r="C15" s="147">
        <v>1192</v>
      </c>
      <c r="D15" s="147">
        <v>26</v>
      </c>
      <c r="E15" s="169">
        <v>0</v>
      </c>
      <c r="F15" s="169">
        <v>60</v>
      </c>
      <c r="G15" s="169">
        <v>0</v>
      </c>
      <c r="H15" s="169">
        <v>0</v>
      </c>
      <c r="I15" s="170"/>
      <c r="K15" s="55"/>
      <c r="L15" s="56"/>
    </row>
    <row r="16" spans="1:12" s="53" customFormat="1" ht="50.1" customHeight="1">
      <c r="A16" s="52" t="s">
        <v>70</v>
      </c>
      <c r="B16" s="111" t="s">
        <v>71</v>
      </c>
      <c r="C16" s="147">
        <v>377</v>
      </c>
      <c r="D16" s="147">
        <v>0</v>
      </c>
      <c r="E16" s="169">
        <v>0</v>
      </c>
      <c r="F16" s="169">
        <v>30</v>
      </c>
      <c r="G16" s="169">
        <v>0</v>
      </c>
      <c r="H16" s="169">
        <v>6</v>
      </c>
      <c r="I16" s="170" t="s">
        <v>235</v>
      </c>
      <c r="K16" s="55"/>
      <c r="L16" s="56"/>
    </row>
    <row r="17" spans="1:12" s="53" customFormat="1" ht="50.1" customHeight="1">
      <c r="A17" s="52" t="s">
        <v>72</v>
      </c>
      <c r="B17" s="111" t="s">
        <v>74</v>
      </c>
      <c r="C17" s="147">
        <v>33</v>
      </c>
      <c r="D17" s="147">
        <v>0</v>
      </c>
      <c r="E17" s="169">
        <v>0</v>
      </c>
      <c r="F17" s="169">
        <v>0</v>
      </c>
      <c r="G17" s="169">
        <v>0</v>
      </c>
      <c r="H17" s="169">
        <v>0</v>
      </c>
      <c r="I17" s="170" t="s">
        <v>233</v>
      </c>
      <c r="K17" s="55"/>
      <c r="L17" s="56"/>
    </row>
    <row r="18" spans="1:12" s="53" customFormat="1" ht="50.1" customHeight="1">
      <c r="A18" s="52" t="s">
        <v>75</v>
      </c>
      <c r="B18" s="111" t="s">
        <v>77</v>
      </c>
      <c r="C18" s="147">
        <v>56</v>
      </c>
      <c r="D18" s="147">
        <v>0</v>
      </c>
      <c r="E18" s="169">
        <v>0</v>
      </c>
      <c r="F18" s="169">
        <v>0</v>
      </c>
      <c r="G18" s="169">
        <v>0</v>
      </c>
      <c r="H18" s="169">
        <v>0</v>
      </c>
      <c r="I18" s="174" t="s">
        <v>233</v>
      </c>
      <c r="K18" s="55"/>
      <c r="L18" s="56"/>
    </row>
    <row r="19" spans="1:12" s="53" customFormat="1" ht="50.1" customHeight="1">
      <c r="A19" s="52" t="s">
        <v>78</v>
      </c>
      <c r="B19" s="111" t="s">
        <v>80</v>
      </c>
      <c r="C19" s="147">
        <v>36</v>
      </c>
      <c r="D19" s="147">
        <v>0</v>
      </c>
      <c r="E19" s="169">
        <v>6</v>
      </c>
      <c r="F19" s="169">
        <v>0</v>
      </c>
      <c r="G19" s="169">
        <v>0</v>
      </c>
      <c r="H19" s="169">
        <v>0</v>
      </c>
      <c r="I19" s="170" t="s">
        <v>232</v>
      </c>
      <c r="K19" s="55"/>
      <c r="L19" s="56"/>
    </row>
    <row r="20" spans="1:12" s="53" customFormat="1" ht="50.1" customHeight="1">
      <c r="A20" s="52" t="s">
        <v>81</v>
      </c>
      <c r="B20" s="111" t="s">
        <v>83</v>
      </c>
      <c r="C20" s="147">
        <v>328</v>
      </c>
      <c r="D20" s="147">
        <v>0</v>
      </c>
      <c r="E20" s="169">
        <v>0</v>
      </c>
      <c r="F20" s="169">
        <v>22</v>
      </c>
      <c r="G20" s="169">
        <v>0</v>
      </c>
      <c r="H20" s="169">
        <v>0</v>
      </c>
      <c r="I20" s="170"/>
      <c r="K20" s="55"/>
      <c r="L20" s="56"/>
    </row>
    <row r="21" spans="1:12" s="53" customFormat="1" ht="50.1" customHeight="1">
      <c r="A21" s="52" t="s">
        <v>84</v>
      </c>
      <c r="B21" s="111" t="s">
        <v>86</v>
      </c>
      <c r="C21" s="147">
        <v>298</v>
      </c>
      <c r="D21" s="147">
        <v>0</v>
      </c>
      <c r="E21" s="169">
        <v>0</v>
      </c>
      <c r="F21" s="169">
        <v>18</v>
      </c>
      <c r="G21" s="169">
        <v>0</v>
      </c>
      <c r="H21" s="169">
        <v>0</v>
      </c>
      <c r="I21" s="170"/>
      <c r="K21" s="55"/>
      <c r="L21" s="56"/>
    </row>
    <row r="22" spans="1:12" s="53" customFormat="1" ht="50.1" customHeight="1">
      <c r="A22" s="52" t="s">
        <v>87</v>
      </c>
      <c r="B22" s="111" t="s">
        <v>199</v>
      </c>
      <c r="C22" s="147">
        <v>306</v>
      </c>
      <c r="D22" s="147">
        <v>0</v>
      </c>
      <c r="E22" s="169">
        <v>0</v>
      </c>
      <c r="F22" s="169">
        <v>20</v>
      </c>
      <c r="G22" s="169">
        <v>0</v>
      </c>
      <c r="H22" s="169">
        <v>0</v>
      </c>
      <c r="I22" s="170"/>
      <c r="K22" s="55"/>
      <c r="L22" s="56"/>
    </row>
    <row r="23" spans="1:12" ht="50.1" customHeight="1">
      <c r="A23" s="57" t="s">
        <v>90</v>
      </c>
      <c r="B23" s="111" t="s">
        <v>90</v>
      </c>
      <c r="C23" s="147">
        <v>398</v>
      </c>
      <c r="D23" s="147">
        <v>0</v>
      </c>
      <c r="E23" s="169">
        <v>0</v>
      </c>
      <c r="F23" s="169">
        <v>25</v>
      </c>
      <c r="G23" s="169">
        <v>0</v>
      </c>
      <c r="H23" s="169">
        <v>0</v>
      </c>
      <c r="I23" s="170"/>
      <c r="K23" s="58"/>
      <c r="L23" s="59"/>
    </row>
    <row r="24" spans="1:12" ht="50.1" customHeight="1">
      <c r="A24" s="57" t="s">
        <v>152</v>
      </c>
      <c r="B24" s="111" t="s">
        <v>94</v>
      </c>
      <c r="C24" s="147">
        <v>916</v>
      </c>
      <c r="D24" s="147">
        <v>0</v>
      </c>
      <c r="E24" s="169">
        <v>0</v>
      </c>
      <c r="F24" s="169">
        <v>44</v>
      </c>
      <c r="G24" s="169">
        <v>0</v>
      </c>
      <c r="H24" s="169">
        <v>0</v>
      </c>
      <c r="I24" s="170" t="s">
        <v>236</v>
      </c>
      <c r="K24" s="58"/>
      <c r="L24" s="59"/>
    </row>
    <row r="25" spans="1:12" ht="50.1" customHeight="1">
      <c r="A25" s="57" t="s">
        <v>95</v>
      </c>
      <c r="B25" s="111" t="s">
        <v>97</v>
      </c>
      <c r="C25" s="147">
        <v>274</v>
      </c>
      <c r="D25" s="147">
        <v>0</v>
      </c>
      <c r="E25" s="169">
        <v>0</v>
      </c>
      <c r="F25" s="169">
        <v>22</v>
      </c>
      <c r="G25" s="169">
        <v>0</v>
      </c>
      <c r="H25" s="169">
        <v>0</v>
      </c>
      <c r="I25" s="170"/>
      <c r="K25" s="58"/>
      <c r="L25" s="59"/>
    </row>
    <row r="26" spans="1:12" ht="50.1" customHeight="1">
      <c r="A26" s="57" t="s">
        <v>98</v>
      </c>
      <c r="B26" s="112" t="s">
        <v>100</v>
      </c>
      <c r="C26" s="148">
        <v>251</v>
      </c>
      <c r="D26" s="147">
        <v>0</v>
      </c>
      <c r="E26" s="169">
        <v>0</v>
      </c>
      <c r="F26" s="169">
        <v>24</v>
      </c>
      <c r="G26" s="169">
        <v>0</v>
      </c>
      <c r="H26" s="169">
        <v>0</v>
      </c>
      <c r="I26" s="174"/>
      <c r="K26" s="58"/>
      <c r="L26" s="59"/>
    </row>
    <row r="27" spans="1:12" ht="50.1" customHeight="1">
      <c r="A27" s="57" t="s">
        <v>101</v>
      </c>
      <c r="B27" s="112" t="s">
        <v>103</v>
      </c>
      <c r="C27" s="148">
        <v>36</v>
      </c>
      <c r="D27" s="147">
        <v>0</v>
      </c>
      <c r="E27" s="169">
        <v>0</v>
      </c>
      <c r="F27" s="169">
        <v>0</v>
      </c>
      <c r="G27" s="169">
        <v>0</v>
      </c>
      <c r="H27" s="169">
        <v>0</v>
      </c>
      <c r="I27" s="170" t="s">
        <v>237</v>
      </c>
      <c r="K27" s="58"/>
      <c r="L27" s="59"/>
    </row>
    <row r="28" spans="1:12" ht="50.1" customHeight="1">
      <c r="A28" s="57" t="s">
        <v>104</v>
      </c>
      <c r="B28" s="112" t="s">
        <v>106</v>
      </c>
      <c r="C28" s="148">
        <v>34</v>
      </c>
      <c r="D28" s="147">
        <v>0</v>
      </c>
      <c r="E28" s="169">
        <v>0</v>
      </c>
      <c r="F28" s="169">
        <v>0</v>
      </c>
      <c r="G28" s="169">
        <v>0</v>
      </c>
      <c r="H28" s="169">
        <v>0</v>
      </c>
      <c r="I28" s="170" t="s">
        <v>238</v>
      </c>
      <c r="K28" s="58"/>
      <c r="L28" s="59"/>
    </row>
    <row r="29" spans="1:12" ht="63.75">
      <c r="A29" s="57" t="s">
        <v>107</v>
      </c>
      <c r="B29" s="112" t="s">
        <v>109</v>
      </c>
      <c r="C29" s="148">
        <v>511</v>
      </c>
      <c r="D29" s="147">
        <v>0</v>
      </c>
      <c r="E29" s="169">
        <v>18</v>
      </c>
      <c r="F29" s="169">
        <v>0</v>
      </c>
      <c r="G29" s="169">
        <v>0</v>
      </c>
      <c r="H29" s="169">
        <v>10</v>
      </c>
      <c r="I29" s="226" t="s">
        <v>241</v>
      </c>
      <c r="K29" s="58"/>
      <c r="L29" s="59"/>
    </row>
    <row r="30" spans="1:12" ht="50.1" customHeight="1">
      <c r="A30" s="57" t="s">
        <v>110</v>
      </c>
      <c r="B30" s="112" t="s">
        <v>112</v>
      </c>
      <c r="C30" s="148">
        <v>202</v>
      </c>
      <c r="D30" s="147">
        <v>0</v>
      </c>
      <c r="E30" s="169">
        <v>0</v>
      </c>
      <c r="F30" s="169">
        <v>22</v>
      </c>
      <c r="G30" s="169">
        <v>0</v>
      </c>
      <c r="H30" s="172">
        <v>0</v>
      </c>
      <c r="I30" s="170"/>
      <c r="K30" s="58"/>
      <c r="L30" s="59"/>
    </row>
    <row r="31" spans="1:12" ht="50.1" customHeight="1">
      <c r="A31" s="57" t="s">
        <v>113</v>
      </c>
      <c r="B31" s="112" t="s">
        <v>115</v>
      </c>
      <c r="C31" s="148">
        <v>1</v>
      </c>
      <c r="D31" s="147">
        <v>0</v>
      </c>
      <c r="E31" s="169">
        <v>0</v>
      </c>
      <c r="F31" s="169">
        <v>0</v>
      </c>
      <c r="G31" s="169">
        <v>0</v>
      </c>
      <c r="H31" s="169">
        <v>0</v>
      </c>
      <c r="I31" s="174"/>
      <c r="K31" s="58"/>
      <c r="L31" s="59"/>
    </row>
    <row r="32" spans="1:12" ht="50.1" customHeight="1">
      <c r="A32" s="57" t="s">
        <v>116</v>
      </c>
      <c r="B32" s="112" t="s">
        <v>117</v>
      </c>
      <c r="C32" s="148">
        <v>45</v>
      </c>
      <c r="D32" s="147">
        <v>0</v>
      </c>
      <c r="E32" s="169">
        <v>0</v>
      </c>
      <c r="F32" s="169">
        <v>6</v>
      </c>
      <c r="G32" s="169">
        <v>0</v>
      </c>
      <c r="H32" s="169">
        <v>0</v>
      </c>
      <c r="I32" s="170"/>
      <c r="K32" s="58"/>
      <c r="L32" s="59"/>
    </row>
    <row r="33" spans="1:9" ht="50.1" customHeight="1" thickBot="1">
      <c r="A33" s="57" t="s">
        <v>163</v>
      </c>
      <c r="B33" s="64" t="s">
        <v>163</v>
      </c>
      <c r="C33" s="149">
        <f>SUM(C4:C32)</f>
        <v>9460</v>
      </c>
      <c r="D33" s="168">
        <f t="shared" ref="D33:H33" si="0">SUM(D4:D32)</f>
        <v>31</v>
      </c>
      <c r="E33" s="173">
        <f t="shared" si="0"/>
        <v>64</v>
      </c>
      <c r="F33" s="173">
        <f t="shared" si="0"/>
        <v>436</v>
      </c>
      <c r="G33" s="173">
        <f t="shared" si="0"/>
        <v>24</v>
      </c>
      <c r="H33" s="173">
        <f t="shared" si="0"/>
        <v>151</v>
      </c>
      <c r="I33" s="224"/>
    </row>
    <row r="34" spans="1:9" ht="15" customHeight="1">
      <c r="A34" s="57"/>
      <c r="B34" s="65"/>
      <c r="C34" s="66"/>
      <c r="D34" s="66"/>
      <c r="E34" s="66"/>
      <c r="F34" s="66"/>
      <c r="G34" s="66"/>
      <c r="H34" s="66"/>
      <c r="I34" s="225"/>
    </row>
    <row r="35" spans="1:9">
      <c r="B35" s="60" t="s">
        <v>332</v>
      </c>
    </row>
    <row r="36" spans="1:9" ht="15" customHeight="1">
      <c r="B36" s="414" t="s">
        <v>240</v>
      </c>
      <c r="C36" s="414"/>
      <c r="D36" s="414"/>
      <c r="E36" s="414"/>
      <c r="F36" s="414"/>
      <c r="G36" s="414"/>
      <c r="H36" s="414"/>
      <c r="I36" s="414"/>
    </row>
    <row r="37" spans="1:9" ht="15" customHeight="1">
      <c r="B37" s="414"/>
      <c r="C37" s="414"/>
      <c r="D37" s="414"/>
      <c r="E37" s="414"/>
      <c r="F37" s="414"/>
      <c r="G37" s="414"/>
      <c r="H37" s="414"/>
      <c r="I37" s="414"/>
    </row>
    <row r="38" spans="1:9" ht="15" customHeight="1">
      <c r="B38" s="414"/>
      <c r="C38" s="414"/>
      <c r="D38" s="414"/>
      <c r="E38" s="414"/>
      <c r="F38" s="414"/>
      <c r="G38" s="414"/>
      <c r="H38" s="414"/>
      <c r="I38" s="414"/>
    </row>
    <row r="39" spans="1:9">
      <c r="B39" s="7"/>
      <c r="C39" s="7"/>
      <c r="D39" s="7"/>
      <c r="E39" s="7"/>
      <c r="F39" s="7"/>
      <c r="G39" s="7"/>
      <c r="H39" s="7"/>
    </row>
  </sheetData>
  <sheetProtection password="B8D9" sheet="1" objects="1" scenarios="1"/>
  <mergeCells count="1">
    <mergeCell ref="B36:I38"/>
  </mergeCells>
  <hyperlinks>
    <hyperlink ref="B2" location="'Section 3 List of Tables Charts'!A1" display="return to List of Tables &amp; Charts"/>
  </hyperlinks>
  <printOptions horizontalCentered="1"/>
  <pageMargins left="0" right="0" top="0.39370078740157483" bottom="0.47244094488188981" header="0.15748031496062992" footer="0.19685039370078741"/>
  <pageSetup paperSize="9" scale="43" orientation="portrait" r:id="rId1"/>
  <headerFooter alignWithMargins="0">
    <oddFooter>&amp;L&amp;8Scottish Stroke Care Audit 2018 National Report
Stroke Services in Scottish Hospitals, Data relating to 2017&amp;R&amp;8© NHS National Services Scotland/Crown Copyright</oddFooter>
  </headerFooter>
  <drawing r:id="rId2"/>
</worksheet>
</file>

<file path=xl/worksheets/sheet21.xml><?xml version="1.0" encoding="utf-8"?>
<worksheet xmlns="http://schemas.openxmlformats.org/spreadsheetml/2006/main" xmlns:r="http://schemas.openxmlformats.org/officeDocument/2006/relationships">
  <sheetPr codeName="Sheet20">
    <pageSetUpPr fitToPage="1"/>
  </sheetPr>
  <dimension ref="B1:AB12"/>
  <sheetViews>
    <sheetView workbookViewId="0"/>
  </sheetViews>
  <sheetFormatPr defaultRowHeight="12.75"/>
  <cols>
    <col min="1" max="1" width="2.7109375" style="318" customWidth="1"/>
    <col min="2" max="16384" width="9.140625" style="318"/>
  </cols>
  <sheetData>
    <row r="1" spans="2:28" s="367" customFormat="1" ht="12.75" customHeight="1">
      <c r="B1" s="4" t="s">
        <v>344</v>
      </c>
      <c r="C1" s="4"/>
      <c r="D1" s="4"/>
      <c r="E1" s="4"/>
      <c r="F1" s="4"/>
      <c r="G1" s="4"/>
      <c r="H1" s="4"/>
      <c r="I1" s="4"/>
      <c r="J1" s="4"/>
      <c r="K1" s="4"/>
      <c r="L1" s="4"/>
      <c r="M1" s="4"/>
      <c r="N1" s="4"/>
      <c r="O1" s="4"/>
      <c r="P1" s="4"/>
      <c r="R1" s="4"/>
      <c r="S1" s="4"/>
      <c r="T1" s="4"/>
      <c r="U1" s="4"/>
    </row>
    <row r="2" spans="2:28" s="367" customFormat="1" ht="12.75" customHeight="1">
      <c r="B2" s="370"/>
      <c r="C2" s="370"/>
      <c r="D2" s="370"/>
      <c r="E2" s="370"/>
      <c r="F2" s="370"/>
      <c r="G2" s="370"/>
      <c r="H2" s="370"/>
      <c r="I2" s="370"/>
      <c r="J2" s="370"/>
      <c r="K2" s="370"/>
      <c r="L2" s="370"/>
      <c r="M2" s="370"/>
      <c r="O2" s="5"/>
      <c r="P2" s="5"/>
      <c r="Q2" s="44"/>
      <c r="R2" s="6"/>
      <c r="S2" s="398"/>
      <c r="T2" s="398"/>
      <c r="U2" s="398"/>
    </row>
    <row r="3" spans="2:28" s="367" customFormat="1" ht="12.75" customHeight="1">
      <c r="B3" s="370"/>
      <c r="C3" s="370"/>
      <c r="D3" s="370"/>
      <c r="E3" s="370"/>
      <c r="F3" s="370"/>
      <c r="G3" s="370"/>
      <c r="H3" s="370"/>
      <c r="I3" s="370"/>
      <c r="J3" s="370"/>
      <c r="K3" s="370"/>
      <c r="L3" s="370"/>
      <c r="M3" s="370"/>
      <c r="N3" s="511" t="s">
        <v>31</v>
      </c>
      <c r="O3" s="511"/>
      <c r="P3" s="511"/>
      <c r="Q3" s="44"/>
      <c r="R3" s="7"/>
      <c r="S3" s="366"/>
      <c r="T3" s="366"/>
      <c r="U3" s="366"/>
    </row>
    <row r="4" spans="2:28" s="367" customFormat="1" ht="12.75" customHeight="1">
      <c r="B4" s="208"/>
      <c r="C4" s="208"/>
      <c r="D4" s="208"/>
      <c r="E4" s="208"/>
      <c r="F4" s="208"/>
      <c r="G4" s="208"/>
      <c r="H4" s="208"/>
      <c r="I4" s="208"/>
      <c r="J4" s="208"/>
      <c r="K4" s="208"/>
      <c r="L4" s="208"/>
      <c r="M4" s="114"/>
      <c r="N4" s="114"/>
      <c r="O4" s="5"/>
      <c r="P4" s="5"/>
      <c r="Q4" s="44"/>
      <c r="R4" s="368"/>
      <c r="S4" s="5"/>
      <c r="T4" s="6"/>
      <c r="U4" s="6"/>
      <c r="V4" s="6"/>
      <c r="W4" s="6"/>
      <c r="X4" s="6"/>
      <c r="Y4" s="6"/>
      <c r="Z4" s="6"/>
      <c r="AA4" s="366"/>
      <c r="AB4" s="366"/>
    </row>
    <row r="5" spans="2:28" s="367" customFormat="1" ht="12.75" customHeight="1">
      <c r="B5" s="208"/>
      <c r="C5" s="208"/>
      <c r="D5" s="208"/>
      <c r="E5" s="208"/>
      <c r="F5" s="208"/>
      <c r="G5" s="208"/>
      <c r="H5" s="208"/>
      <c r="I5" s="208"/>
      <c r="J5" s="208"/>
      <c r="K5" s="208"/>
      <c r="L5" s="208"/>
      <c r="M5" s="114"/>
      <c r="N5" s="114"/>
      <c r="O5" s="398" t="s">
        <v>346</v>
      </c>
      <c r="P5" s="398"/>
      <c r="Q5" s="44"/>
      <c r="R5" s="8"/>
      <c r="S5" s="8"/>
      <c r="T5" s="7"/>
      <c r="U5" s="366"/>
      <c r="V5" s="366"/>
      <c r="W5" s="366"/>
      <c r="X5" s="366"/>
      <c r="Y5" s="366"/>
      <c r="Z5" s="366"/>
      <c r="AA5" s="366"/>
      <c r="AB5" s="366"/>
    </row>
    <row r="6" spans="2:28" s="367" customFormat="1" ht="15" customHeight="1">
      <c r="B6" s="208"/>
      <c r="C6" s="208"/>
      <c r="D6" s="208"/>
      <c r="E6" s="208"/>
      <c r="F6" s="208"/>
      <c r="G6" s="208"/>
      <c r="H6" s="208"/>
      <c r="I6" s="208"/>
      <c r="J6" s="208"/>
      <c r="K6" s="208"/>
      <c r="L6" s="208"/>
      <c r="M6" s="365"/>
      <c r="N6" s="365"/>
      <c r="O6" s="8"/>
      <c r="P6" s="8"/>
      <c r="R6" s="7"/>
      <c r="S6" s="366"/>
      <c r="T6" s="366"/>
      <c r="U6" s="366"/>
    </row>
    <row r="12" spans="2:28">
      <c r="R12" s="369"/>
    </row>
  </sheetData>
  <sheetProtection password="B8D9" sheet="1" objects="1" scenarios="1"/>
  <mergeCells count="3">
    <mergeCell ref="S2:U2"/>
    <mergeCell ref="N3:P3"/>
    <mergeCell ref="O5:P5"/>
  </mergeCells>
  <hyperlinks>
    <hyperlink ref="N3" location="'List of Tables &amp; Charts'!A1" display="return to List of Tables &amp; Charts"/>
    <hyperlink ref="O5" location="'Chart N4 data'!A1" display="view Chart 4 data"/>
    <hyperlink ref="O5:P5" location="'Chart 3.10 DATA'!A1" display="view Chart 3.10 data"/>
    <hyperlink ref="N3:P3"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4" orientation="landscape" r:id="rId1"/>
  <headerFooter>
    <oddFooter>&amp;L&amp;8Scottish Stroke Care Audit 2017 National Report
Stroke Services in Scottish Hospitals, Data relating to 2016&amp;R&amp;8© NHS National Services Scotland/Crown Copyright</oddFooter>
  </headerFooter>
  <drawing r:id="rId2"/>
</worksheet>
</file>

<file path=xl/worksheets/sheet22.xml><?xml version="1.0" encoding="utf-8"?>
<worksheet xmlns="http://schemas.openxmlformats.org/spreadsheetml/2006/main" xmlns:r="http://schemas.openxmlformats.org/officeDocument/2006/relationships">
  <sheetPr codeName="Sheet21">
    <pageSetUpPr fitToPage="1"/>
  </sheetPr>
  <dimension ref="A1:K48"/>
  <sheetViews>
    <sheetView workbookViewId="0"/>
  </sheetViews>
  <sheetFormatPr defaultRowHeight="12.75"/>
  <cols>
    <col min="1" max="1" width="15.7109375" style="371" customWidth="1"/>
    <col min="2" max="9" width="14.7109375" style="371" customWidth="1"/>
    <col min="10" max="10" width="12.7109375" style="371" customWidth="1"/>
    <col min="11" max="16384" width="9.140625" style="371"/>
  </cols>
  <sheetData>
    <row r="1" spans="1:11" ht="76.5">
      <c r="A1" s="380" t="s">
        <v>343</v>
      </c>
      <c r="B1" s="379" t="s">
        <v>342</v>
      </c>
      <c r="C1" s="379" t="s">
        <v>341</v>
      </c>
      <c r="D1" s="379" t="s">
        <v>340</v>
      </c>
      <c r="E1" s="379" t="s">
        <v>339</v>
      </c>
      <c r="F1" s="379" t="s">
        <v>338</v>
      </c>
      <c r="G1" s="379" t="s">
        <v>337</v>
      </c>
      <c r="H1" s="379" t="s">
        <v>336</v>
      </c>
      <c r="I1" s="378" t="s">
        <v>335</v>
      </c>
    </row>
    <row r="2" spans="1:11">
      <c r="A2" s="375">
        <v>41671</v>
      </c>
      <c r="B2" s="377">
        <v>201</v>
      </c>
      <c r="C2" s="377">
        <v>36</v>
      </c>
      <c r="D2" s="372">
        <v>17.910447761194028</v>
      </c>
      <c r="E2" s="372">
        <v>22.772925920897304</v>
      </c>
      <c r="F2" s="372"/>
      <c r="G2" s="372"/>
      <c r="H2" s="372"/>
      <c r="I2" s="372">
        <v>22.772925920897304</v>
      </c>
      <c r="K2" s="376"/>
    </row>
    <row r="3" spans="1:11">
      <c r="A3" s="375">
        <v>41699</v>
      </c>
      <c r="B3" s="377">
        <v>200</v>
      </c>
      <c r="C3" s="377">
        <v>47</v>
      </c>
      <c r="D3" s="372">
        <v>23.5</v>
      </c>
      <c r="E3" s="372">
        <v>22.772925920897304</v>
      </c>
      <c r="F3" s="372"/>
      <c r="G3" s="372"/>
      <c r="H3" s="372"/>
      <c r="I3" s="372">
        <v>22.772925920897304</v>
      </c>
    </row>
    <row r="4" spans="1:11">
      <c r="A4" s="375">
        <v>41730</v>
      </c>
      <c r="B4" s="377">
        <v>243</v>
      </c>
      <c r="C4" s="377">
        <v>40</v>
      </c>
      <c r="D4" s="372">
        <v>16.460905349794238</v>
      </c>
      <c r="E4" s="372">
        <v>22.772925920897304</v>
      </c>
      <c r="F4" s="372"/>
      <c r="G4" s="372"/>
      <c r="H4" s="372"/>
      <c r="I4" s="372">
        <v>22.772925920897304</v>
      </c>
    </row>
    <row r="5" spans="1:11">
      <c r="A5" s="375">
        <v>41760</v>
      </c>
      <c r="B5" s="377">
        <v>273</v>
      </c>
      <c r="C5" s="377">
        <v>52</v>
      </c>
      <c r="D5" s="372">
        <v>19.047619047619047</v>
      </c>
      <c r="E5" s="372">
        <v>22.772925920897304</v>
      </c>
      <c r="F5" s="372"/>
      <c r="G5" s="372"/>
      <c r="H5" s="372"/>
      <c r="I5" s="372">
        <v>22.772925920897304</v>
      </c>
    </row>
    <row r="6" spans="1:11">
      <c r="A6" s="375">
        <v>41791</v>
      </c>
      <c r="B6" s="377">
        <v>233</v>
      </c>
      <c r="C6" s="377">
        <v>53</v>
      </c>
      <c r="D6" s="372">
        <v>22.746781115879827</v>
      </c>
      <c r="E6" s="372">
        <v>22.772925920897304</v>
      </c>
      <c r="F6" s="372"/>
      <c r="G6" s="372"/>
      <c r="H6" s="372"/>
      <c r="I6" s="372">
        <v>22.772925920897304</v>
      </c>
    </row>
    <row r="7" spans="1:11">
      <c r="A7" s="375">
        <v>41821</v>
      </c>
      <c r="B7" s="377">
        <v>241</v>
      </c>
      <c r="C7" s="377">
        <v>55</v>
      </c>
      <c r="D7" s="372">
        <v>22.821576763485478</v>
      </c>
      <c r="E7" s="372">
        <v>22.772925920897304</v>
      </c>
      <c r="F7" s="372"/>
      <c r="G7" s="372"/>
      <c r="H7" s="372"/>
      <c r="I7" s="372">
        <v>22.772925920897304</v>
      </c>
    </row>
    <row r="8" spans="1:11">
      <c r="A8" s="375">
        <v>41852</v>
      </c>
      <c r="B8" s="377">
        <v>221</v>
      </c>
      <c r="C8" s="377">
        <v>47</v>
      </c>
      <c r="D8" s="372">
        <v>21.266968325791854</v>
      </c>
      <c r="E8" s="372">
        <v>22.772925920897304</v>
      </c>
      <c r="F8" s="372"/>
      <c r="G8" s="372"/>
      <c r="H8" s="372"/>
      <c r="I8" s="372">
        <v>22.772925920897304</v>
      </c>
    </row>
    <row r="9" spans="1:11">
      <c r="A9" s="375">
        <v>41883</v>
      </c>
      <c r="B9" s="377">
        <v>245</v>
      </c>
      <c r="C9" s="377">
        <v>71</v>
      </c>
      <c r="D9" s="372">
        <v>28.979591836734691</v>
      </c>
      <c r="E9" s="372">
        <v>22.772925920897304</v>
      </c>
      <c r="F9" s="372"/>
      <c r="G9" s="372"/>
      <c r="H9" s="372"/>
      <c r="I9" s="372">
        <v>22.772925920897304</v>
      </c>
    </row>
    <row r="10" spans="1:11">
      <c r="A10" s="375">
        <v>41913</v>
      </c>
      <c r="B10" s="377">
        <v>241</v>
      </c>
      <c r="C10" s="377">
        <v>65</v>
      </c>
      <c r="D10" s="372">
        <v>26.970954356846473</v>
      </c>
      <c r="E10" s="372">
        <v>22.772925920897304</v>
      </c>
      <c r="F10" s="372"/>
      <c r="G10" s="372"/>
      <c r="H10" s="372"/>
      <c r="I10" s="372">
        <v>22.772925920897304</v>
      </c>
    </row>
    <row r="11" spans="1:11">
      <c r="A11" s="375">
        <v>41944</v>
      </c>
      <c r="B11" s="377">
        <v>227</v>
      </c>
      <c r="C11" s="377">
        <v>55</v>
      </c>
      <c r="D11" s="372">
        <v>24.229074889867842</v>
      </c>
      <c r="E11" s="372">
        <v>22.772925920897304</v>
      </c>
      <c r="F11" s="372"/>
      <c r="G11" s="372"/>
      <c r="H11" s="372"/>
      <c r="I11" s="372">
        <v>22.772925920897304</v>
      </c>
    </row>
    <row r="12" spans="1:11">
      <c r="A12" s="375">
        <v>41974</v>
      </c>
      <c r="B12" s="377">
        <v>271</v>
      </c>
      <c r="C12" s="377">
        <v>72</v>
      </c>
      <c r="D12" s="372">
        <v>26.568265682656829</v>
      </c>
      <c r="E12" s="372">
        <v>22.772925920897304</v>
      </c>
      <c r="F12" s="372"/>
      <c r="G12" s="372"/>
      <c r="H12" s="372"/>
      <c r="I12" s="372">
        <v>22.772925920897304</v>
      </c>
    </row>
    <row r="13" spans="1:11">
      <c r="A13" s="375">
        <v>42005</v>
      </c>
      <c r="B13" s="374">
        <v>280</v>
      </c>
      <c r="C13" s="374">
        <v>67</v>
      </c>
      <c r="D13" s="373">
        <v>23.928571428571431</v>
      </c>
      <c r="E13" s="372"/>
      <c r="F13" s="372">
        <v>30.074845464364728</v>
      </c>
      <c r="G13" s="372"/>
      <c r="H13" s="372"/>
      <c r="I13" s="372">
        <v>30.074845464364728</v>
      </c>
      <c r="K13" s="376"/>
    </row>
    <row r="14" spans="1:11">
      <c r="A14" s="375">
        <v>42036</v>
      </c>
      <c r="B14" s="374">
        <v>279</v>
      </c>
      <c r="C14" s="374">
        <v>67</v>
      </c>
      <c r="D14" s="373">
        <v>24.014336917562723</v>
      </c>
      <c r="E14" s="372"/>
      <c r="F14" s="372">
        <v>30.074845464364728</v>
      </c>
      <c r="G14" s="372"/>
      <c r="H14" s="372"/>
      <c r="I14" s="372">
        <v>30.074845464364728</v>
      </c>
    </row>
    <row r="15" spans="1:11">
      <c r="A15" s="375">
        <v>42064</v>
      </c>
      <c r="B15" s="374">
        <v>288</v>
      </c>
      <c r="C15" s="374">
        <v>66</v>
      </c>
      <c r="D15" s="373">
        <v>22.916666666666664</v>
      </c>
      <c r="E15" s="372"/>
      <c r="F15" s="372">
        <v>30.074845464364728</v>
      </c>
      <c r="G15" s="372"/>
      <c r="H15" s="372"/>
      <c r="I15" s="372">
        <v>30.074845464364728</v>
      </c>
    </row>
    <row r="16" spans="1:11">
      <c r="A16" s="375">
        <v>42095</v>
      </c>
      <c r="B16" s="374">
        <v>302</v>
      </c>
      <c r="C16" s="374">
        <v>95</v>
      </c>
      <c r="D16" s="373">
        <v>31.456953642384107</v>
      </c>
      <c r="E16" s="372"/>
      <c r="F16" s="372">
        <v>30.074845464364728</v>
      </c>
      <c r="G16" s="372"/>
      <c r="H16" s="372"/>
      <c r="I16" s="372">
        <v>30.074845464364728</v>
      </c>
    </row>
    <row r="17" spans="1:11">
      <c r="A17" s="375">
        <v>42125</v>
      </c>
      <c r="B17" s="374">
        <v>323</v>
      </c>
      <c r="C17" s="374">
        <v>115</v>
      </c>
      <c r="D17" s="373">
        <v>35.60371517027864</v>
      </c>
      <c r="E17" s="372"/>
      <c r="F17" s="372">
        <v>30.074845464364728</v>
      </c>
      <c r="G17" s="372"/>
      <c r="H17" s="372"/>
      <c r="I17" s="372">
        <v>30.074845464364728</v>
      </c>
    </row>
    <row r="18" spans="1:11">
      <c r="A18" s="375">
        <v>42156</v>
      </c>
      <c r="B18" s="374">
        <v>317</v>
      </c>
      <c r="C18" s="374">
        <v>102</v>
      </c>
      <c r="D18" s="373">
        <v>32.176656151419557</v>
      </c>
      <c r="E18" s="372"/>
      <c r="F18" s="372">
        <v>30.074845464364728</v>
      </c>
      <c r="G18" s="372"/>
      <c r="H18" s="372"/>
      <c r="I18" s="372">
        <v>30.074845464364728</v>
      </c>
    </row>
    <row r="19" spans="1:11">
      <c r="A19" s="375">
        <v>42186</v>
      </c>
      <c r="B19" s="374">
        <v>319</v>
      </c>
      <c r="C19" s="374">
        <v>111</v>
      </c>
      <c r="D19" s="373">
        <v>34.796238244514107</v>
      </c>
      <c r="E19" s="372"/>
      <c r="F19" s="372">
        <v>30.074845464364728</v>
      </c>
      <c r="G19" s="372"/>
      <c r="H19" s="372"/>
      <c r="I19" s="372">
        <v>30.074845464364728</v>
      </c>
    </row>
    <row r="20" spans="1:11">
      <c r="A20" s="375">
        <v>42217</v>
      </c>
      <c r="B20" s="374">
        <v>344</v>
      </c>
      <c r="C20" s="374">
        <v>119</v>
      </c>
      <c r="D20" s="373">
        <v>34.593023255813954</v>
      </c>
      <c r="E20" s="372"/>
      <c r="F20" s="372">
        <v>30.074845464364728</v>
      </c>
      <c r="G20" s="372"/>
      <c r="H20" s="372"/>
      <c r="I20" s="372">
        <v>30.074845464364728</v>
      </c>
    </row>
    <row r="21" spans="1:11">
      <c r="A21" s="375">
        <v>42248</v>
      </c>
      <c r="B21" s="374">
        <v>307</v>
      </c>
      <c r="C21" s="374">
        <v>97</v>
      </c>
      <c r="D21" s="373">
        <v>31.596091205211724</v>
      </c>
      <c r="E21" s="372"/>
      <c r="F21" s="372">
        <v>30.074845464364728</v>
      </c>
      <c r="G21" s="372"/>
      <c r="H21" s="372"/>
      <c r="I21" s="372">
        <v>30.074845464364728</v>
      </c>
    </row>
    <row r="22" spans="1:11">
      <c r="A22" s="375">
        <v>42278</v>
      </c>
      <c r="B22" s="374">
        <v>332</v>
      </c>
      <c r="C22" s="374">
        <v>105</v>
      </c>
      <c r="D22" s="373">
        <v>31.626506024096386</v>
      </c>
      <c r="E22" s="372"/>
      <c r="F22" s="372">
        <v>30.074845464364728</v>
      </c>
      <c r="G22" s="372"/>
      <c r="H22" s="372"/>
      <c r="I22" s="372">
        <v>30.074845464364728</v>
      </c>
    </row>
    <row r="23" spans="1:11">
      <c r="A23" s="375">
        <v>42309</v>
      </c>
      <c r="B23" s="374">
        <v>378</v>
      </c>
      <c r="C23" s="374">
        <v>106</v>
      </c>
      <c r="D23" s="373">
        <v>28.042328042328041</v>
      </c>
      <c r="E23" s="372"/>
      <c r="F23" s="372">
        <v>30.074845464364728</v>
      </c>
      <c r="G23" s="372"/>
      <c r="H23" s="372"/>
      <c r="I23" s="372">
        <v>30.074845464364728</v>
      </c>
    </row>
    <row r="24" spans="1:11">
      <c r="A24" s="375">
        <v>42339</v>
      </c>
      <c r="B24" s="374">
        <v>408</v>
      </c>
      <c r="C24" s="374">
        <v>123</v>
      </c>
      <c r="D24" s="373">
        <v>30.147058823529409</v>
      </c>
      <c r="E24" s="372"/>
      <c r="F24" s="372">
        <v>30.074845464364728</v>
      </c>
      <c r="G24" s="372"/>
      <c r="H24" s="372"/>
      <c r="I24" s="372">
        <v>30.074845464364728</v>
      </c>
    </row>
    <row r="25" spans="1:11">
      <c r="A25" s="375">
        <v>42370</v>
      </c>
      <c r="B25" s="374">
        <v>388</v>
      </c>
      <c r="C25" s="374">
        <v>119</v>
      </c>
      <c r="D25" s="373">
        <v>30.670103092783506</v>
      </c>
      <c r="E25" s="372"/>
      <c r="F25" s="372"/>
      <c r="G25" s="372">
        <v>42.661768990590822</v>
      </c>
      <c r="H25" s="372"/>
      <c r="I25" s="372">
        <v>42.661768990590822</v>
      </c>
      <c r="K25" s="376"/>
    </row>
    <row r="26" spans="1:11">
      <c r="A26" s="375">
        <v>42401</v>
      </c>
      <c r="B26" s="374">
        <v>360</v>
      </c>
      <c r="C26" s="374">
        <v>111</v>
      </c>
      <c r="D26" s="373">
        <v>30.833333333333336</v>
      </c>
      <c r="E26" s="372"/>
      <c r="F26" s="372"/>
      <c r="G26" s="372">
        <v>42.661768990590822</v>
      </c>
      <c r="H26" s="372"/>
      <c r="I26" s="372">
        <v>42.661768990590822</v>
      </c>
    </row>
    <row r="27" spans="1:11">
      <c r="A27" s="375">
        <v>42430</v>
      </c>
      <c r="B27" s="374">
        <v>345</v>
      </c>
      <c r="C27" s="374">
        <v>112</v>
      </c>
      <c r="D27" s="373">
        <v>32.463768115942024</v>
      </c>
      <c r="E27" s="372"/>
      <c r="F27" s="372"/>
      <c r="G27" s="372">
        <v>42.661768990590822</v>
      </c>
      <c r="H27" s="372"/>
      <c r="I27" s="372">
        <v>42.661768990590822</v>
      </c>
    </row>
    <row r="28" spans="1:11">
      <c r="A28" s="375">
        <v>42461</v>
      </c>
      <c r="B28" s="374">
        <v>348</v>
      </c>
      <c r="C28" s="374">
        <v>143</v>
      </c>
      <c r="D28" s="373">
        <v>41.09195402298851</v>
      </c>
      <c r="E28" s="372"/>
      <c r="F28" s="372"/>
      <c r="G28" s="372">
        <v>42.661768990590822</v>
      </c>
      <c r="H28" s="372"/>
      <c r="I28" s="372">
        <v>42.661768990590822</v>
      </c>
    </row>
    <row r="29" spans="1:11">
      <c r="A29" s="375">
        <v>42491</v>
      </c>
      <c r="B29" s="374">
        <v>348</v>
      </c>
      <c r="C29" s="374">
        <v>142</v>
      </c>
      <c r="D29" s="373">
        <v>40.804597701149426</v>
      </c>
      <c r="E29" s="372"/>
      <c r="F29" s="372"/>
      <c r="G29" s="372">
        <v>42.661768990590822</v>
      </c>
      <c r="H29" s="372"/>
      <c r="I29" s="372">
        <v>42.661768990590822</v>
      </c>
    </row>
    <row r="30" spans="1:11">
      <c r="A30" s="375">
        <v>42522</v>
      </c>
      <c r="B30" s="374">
        <v>353</v>
      </c>
      <c r="C30" s="374">
        <v>150</v>
      </c>
      <c r="D30" s="373">
        <v>42.492917847025495</v>
      </c>
      <c r="E30" s="372"/>
      <c r="F30" s="372"/>
      <c r="G30" s="372">
        <v>42.661768990590822</v>
      </c>
      <c r="H30" s="372"/>
      <c r="I30" s="372">
        <v>42.661768990590822</v>
      </c>
    </row>
    <row r="31" spans="1:11">
      <c r="A31" s="375">
        <v>42552</v>
      </c>
      <c r="B31" s="374">
        <v>345</v>
      </c>
      <c r="C31" s="374">
        <v>151</v>
      </c>
      <c r="D31" s="373">
        <v>43.768115942028984</v>
      </c>
      <c r="E31" s="372"/>
      <c r="F31" s="372"/>
      <c r="G31" s="372">
        <v>42.661768990590822</v>
      </c>
      <c r="H31" s="372"/>
      <c r="I31" s="372">
        <v>42.661768990590822</v>
      </c>
    </row>
    <row r="32" spans="1:11">
      <c r="A32" s="375">
        <v>42583</v>
      </c>
      <c r="B32" s="374">
        <v>335</v>
      </c>
      <c r="C32" s="374">
        <v>140</v>
      </c>
      <c r="D32" s="373">
        <v>41.791044776119399</v>
      </c>
      <c r="E32" s="372"/>
      <c r="F32" s="372"/>
      <c r="G32" s="372">
        <v>42.661768990590822</v>
      </c>
      <c r="H32" s="372"/>
      <c r="I32" s="372">
        <v>42.661768990590822</v>
      </c>
    </row>
    <row r="33" spans="1:11">
      <c r="A33" s="375">
        <v>42614</v>
      </c>
      <c r="B33" s="374">
        <v>351</v>
      </c>
      <c r="C33" s="374">
        <v>181</v>
      </c>
      <c r="D33" s="373">
        <v>51.566951566951566</v>
      </c>
      <c r="E33" s="372"/>
      <c r="F33" s="372"/>
      <c r="G33" s="372">
        <v>42.661768990590822</v>
      </c>
      <c r="H33" s="372"/>
      <c r="I33" s="372">
        <v>42.661768990590822</v>
      </c>
    </row>
    <row r="34" spans="1:11">
      <c r="A34" s="375">
        <v>42644</v>
      </c>
      <c r="B34" s="374">
        <v>356</v>
      </c>
      <c r="C34" s="374">
        <v>192</v>
      </c>
      <c r="D34" s="373">
        <v>53.932584269662918</v>
      </c>
      <c r="E34" s="372"/>
      <c r="F34" s="372"/>
      <c r="G34" s="372">
        <v>42.661768990590822</v>
      </c>
      <c r="H34" s="372"/>
      <c r="I34" s="372">
        <v>42.661768990590822</v>
      </c>
    </row>
    <row r="35" spans="1:11">
      <c r="A35" s="375">
        <v>42675</v>
      </c>
      <c r="B35" s="374">
        <v>362</v>
      </c>
      <c r="C35" s="374">
        <v>184</v>
      </c>
      <c r="D35" s="373">
        <v>50.828729281767963</v>
      </c>
      <c r="E35" s="372"/>
      <c r="F35" s="372"/>
      <c r="G35" s="372">
        <v>42.661768990590822</v>
      </c>
      <c r="H35" s="372"/>
      <c r="I35" s="372">
        <v>42.661768990590822</v>
      </c>
    </row>
    <row r="36" spans="1:11">
      <c r="A36" s="375">
        <v>42705</v>
      </c>
      <c r="B36" s="374">
        <v>383</v>
      </c>
      <c r="C36" s="374">
        <v>198</v>
      </c>
      <c r="D36" s="373">
        <v>51.697127937336816</v>
      </c>
      <c r="E36" s="372"/>
      <c r="F36" s="372"/>
      <c r="G36" s="372">
        <v>42.661768990590822</v>
      </c>
      <c r="H36" s="372"/>
      <c r="I36" s="372">
        <v>42.661768990590822</v>
      </c>
    </row>
    <row r="37" spans="1:11">
      <c r="A37" s="375">
        <v>42736</v>
      </c>
      <c r="B37" s="374">
        <v>382</v>
      </c>
      <c r="C37" s="374">
        <v>191</v>
      </c>
      <c r="D37" s="373">
        <v>50</v>
      </c>
      <c r="E37" s="372"/>
      <c r="F37" s="372"/>
      <c r="G37" s="372"/>
      <c r="H37" s="372">
        <v>52.960179318987677</v>
      </c>
      <c r="I37" s="372">
        <v>52.960179318987677</v>
      </c>
      <c r="K37" s="376"/>
    </row>
    <row r="38" spans="1:11">
      <c r="A38" s="375">
        <v>42767</v>
      </c>
      <c r="B38" s="374">
        <v>336</v>
      </c>
      <c r="C38" s="374">
        <v>167</v>
      </c>
      <c r="D38" s="373">
        <v>49.702380952380956</v>
      </c>
      <c r="E38" s="372"/>
      <c r="F38" s="372"/>
      <c r="G38" s="372"/>
      <c r="H38" s="372">
        <v>52.960179318987677</v>
      </c>
      <c r="I38" s="372">
        <v>52.960179318987677</v>
      </c>
    </row>
    <row r="39" spans="1:11">
      <c r="A39" s="375">
        <v>42795</v>
      </c>
      <c r="B39" s="374">
        <v>415</v>
      </c>
      <c r="C39" s="374">
        <v>212</v>
      </c>
      <c r="D39" s="373">
        <v>51.084337349397593</v>
      </c>
      <c r="E39" s="372"/>
      <c r="F39" s="372"/>
      <c r="G39" s="372"/>
      <c r="H39" s="372">
        <v>52.960179318987677</v>
      </c>
      <c r="I39" s="372">
        <v>52.960179318987677</v>
      </c>
    </row>
    <row r="40" spans="1:11">
      <c r="A40" s="375">
        <v>42826</v>
      </c>
      <c r="B40" s="374">
        <v>367</v>
      </c>
      <c r="C40" s="374">
        <v>190</v>
      </c>
      <c r="D40" s="373">
        <v>51.771117166212534</v>
      </c>
      <c r="E40" s="372"/>
      <c r="F40" s="372"/>
      <c r="G40" s="372"/>
      <c r="H40" s="372">
        <v>52.960179318987677</v>
      </c>
      <c r="I40" s="372">
        <v>52.960179318987677</v>
      </c>
    </row>
    <row r="41" spans="1:11">
      <c r="A41" s="375">
        <v>42856</v>
      </c>
      <c r="B41" s="374">
        <v>360</v>
      </c>
      <c r="C41" s="374">
        <v>192</v>
      </c>
      <c r="D41" s="373">
        <v>53.333333333333336</v>
      </c>
      <c r="E41" s="372"/>
      <c r="F41" s="372"/>
      <c r="G41" s="372"/>
      <c r="H41" s="372">
        <v>52.960179318987677</v>
      </c>
      <c r="I41" s="372">
        <v>52.960179318987677</v>
      </c>
    </row>
    <row r="42" spans="1:11">
      <c r="A42" s="375">
        <v>42887</v>
      </c>
      <c r="B42" s="374">
        <v>336</v>
      </c>
      <c r="C42" s="374">
        <v>168</v>
      </c>
      <c r="D42" s="373">
        <v>50</v>
      </c>
      <c r="E42" s="372"/>
      <c r="F42" s="372"/>
      <c r="G42" s="372"/>
      <c r="H42" s="372">
        <v>52.960179318987677</v>
      </c>
      <c r="I42" s="372">
        <v>52.960179318987677</v>
      </c>
    </row>
    <row r="43" spans="1:11">
      <c r="A43" s="375">
        <v>42917</v>
      </c>
      <c r="B43" s="374">
        <v>393</v>
      </c>
      <c r="C43" s="374">
        <v>201</v>
      </c>
      <c r="D43" s="373">
        <v>51.145038167938928</v>
      </c>
      <c r="E43" s="372"/>
      <c r="F43" s="372"/>
      <c r="G43" s="372"/>
      <c r="H43" s="372">
        <v>52.960179318987677</v>
      </c>
      <c r="I43" s="372">
        <v>52.960179318987677</v>
      </c>
    </row>
    <row r="44" spans="1:11">
      <c r="A44" s="375">
        <v>42948</v>
      </c>
      <c r="B44" s="374">
        <v>390</v>
      </c>
      <c r="C44" s="374">
        <v>220</v>
      </c>
      <c r="D44" s="373">
        <v>56.410256410256409</v>
      </c>
      <c r="E44" s="372"/>
      <c r="F44" s="372"/>
      <c r="G44" s="372"/>
      <c r="H44" s="372">
        <v>52.960179318987677</v>
      </c>
      <c r="I44" s="372">
        <v>52.960179318987677</v>
      </c>
    </row>
    <row r="45" spans="1:11">
      <c r="A45" s="375">
        <v>42979</v>
      </c>
      <c r="B45" s="374">
        <v>346</v>
      </c>
      <c r="C45" s="374">
        <v>201</v>
      </c>
      <c r="D45" s="373">
        <v>58.092485549132945</v>
      </c>
      <c r="E45" s="372"/>
      <c r="F45" s="372"/>
      <c r="G45" s="372"/>
      <c r="H45" s="372">
        <v>52.960179318987677</v>
      </c>
      <c r="I45" s="372">
        <v>52.960179318987677</v>
      </c>
    </row>
    <row r="46" spans="1:11">
      <c r="A46" s="375">
        <v>43009</v>
      </c>
      <c r="B46" s="374">
        <v>363</v>
      </c>
      <c r="C46" s="374">
        <v>205</v>
      </c>
      <c r="D46" s="373">
        <v>56.473829201101935</v>
      </c>
      <c r="E46" s="372"/>
      <c r="F46" s="372"/>
      <c r="G46" s="372"/>
      <c r="H46" s="372">
        <v>52.960179318987677</v>
      </c>
      <c r="I46" s="372">
        <v>52.960179318987677</v>
      </c>
    </row>
    <row r="47" spans="1:11">
      <c r="A47" s="375">
        <v>43040</v>
      </c>
      <c r="B47" s="374">
        <v>380</v>
      </c>
      <c r="C47" s="374">
        <v>205</v>
      </c>
      <c r="D47" s="373">
        <v>53.94736842105263</v>
      </c>
      <c r="E47" s="372"/>
      <c r="F47" s="372"/>
      <c r="G47" s="372"/>
      <c r="H47" s="372">
        <v>52.960179318987677</v>
      </c>
      <c r="I47" s="372">
        <v>52.960179318987677</v>
      </c>
    </row>
    <row r="48" spans="1:11">
      <c r="A48" s="375">
        <v>43070</v>
      </c>
      <c r="B48" s="374">
        <v>379</v>
      </c>
      <c r="C48" s="374">
        <v>203</v>
      </c>
      <c r="D48" s="373">
        <v>53.562005277044854</v>
      </c>
      <c r="E48" s="372"/>
      <c r="F48" s="372"/>
      <c r="G48" s="372"/>
      <c r="H48" s="372">
        <v>52.960179318987677</v>
      </c>
      <c r="I48" s="372">
        <v>52.960179318987677</v>
      </c>
    </row>
  </sheetData>
  <sheetProtection password="B8D9" sheet="1" objects="1" scenarios="1"/>
  <pageMargins left="0.70866141732283472" right="0.70866141732283472" top="0.74803149606299213" bottom="0.74803149606299213" header="0.31496062992125984" footer="0.31496062992125984"/>
  <pageSetup scale="75" orientation="portrait" r:id="rId1"/>
  <headerFooter>
    <oddFooter>&amp;L&amp;8Scottish Stroke Care Audit 2017 National Report
Stroke Services in Scottish Hospitals, Data relating to 2016&amp;R&amp;8© NHS National Services Scotland/Crown Copyright</oddFooter>
  </headerFooter>
</worksheet>
</file>

<file path=xl/worksheets/sheet23.xml><?xml version="1.0" encoding="utf-8"?>
<worksheet xmlns="http://schemas.openxmlformats.org/spreadsheetml/2006/main" xmlns:r="http://schemas.openxmlformats.org/officeDocument/2006/relationships">
  <sheetPr codeName="Sheet68"/>
  <dimension ref="A1:C103"/>
  <sheetViews>
    <sheetView workbookViewId="0"/>
  </sheetViews>
  <sheetFormatPr defaultRowHeight="12.75"/>
  <cols>
    <col min="1" max="1" width="9.140625" style="142"/>
    <col min="2" max="3" width="10.7109375" style="142" customWidth="1"/>
    <col min="4" max="257" width="9.140625" style="142"/>
    <col min="258" max="259" width="10.7109375" style="142" customWidth="1"/>
    <col min="260" max="513" width="9.140625" style="142"/>
    <col min="514" max="515" width="10.7109375" style="142" customWidth="1"/>
    <col min="516" max="769" width="9.140625" style="142"/>
    <col min="770" max="771" width="10.7109375" style="142" customWidth="1"/>
    <col min="772" max="1025" width="9.140625" style="142"/>
    <col min="1026" max="1027" width="10.7109375" style="142" customWidth="1"/>
    <col min="1028" max="1281" width="9.140625" style="142"/>
    <col min="1282" max="1283" width="10.7109375" style="142" customWidth="1"/>
    <col min="1284" max="1537" width="9.140625" style="142"/>
    <col min="1538" max="1539" width="10.7109375" style="142" customWidth="1"/>
    <col min="1540" max="1793" width="9.140625" style="142"/>
    <col min="1794" max="1795" width="10.7109375" style="142" customWidth="1"/>
    <col min="1796" max="2049" width="9.140625" style="142"/>
    <col min="2050" max="2051" width="10.7109375" style="142" customWidth="1"/>
    <col min="2052" max="2305" width="9.140625" style="142"/>
    <col min="2306" max="2307" width="10.7109375" style="142" customWidth="1"/>
    <col min="2308" max="2561" width="9.140625" style="142"/>
    <col min="2562" max="2563" width="10.7109375" style="142" customWidth="1"/>
    <col min="2564" max="2817" width="9.140625" style="142"/>
    <col min="2818" max="2819" width="10.7109375" style="142" customWidth="1"/>
    <col min="2820" max="3073" width="9.140625" style="142"/>
    <col min="3074" max="3075" width="10.7109375" style="142" customWidth="1"/>
    <col min="3076" max="3329" width="9.140625" style="142"/>
    <col min="3330" max="3331" width="10.7109375" style="142" customWidth="1"/>
    <col min="3332" max="3585" width="9.140625" style="142"/>
    <col min="3586" max="3587" width="10.7109375" style="142" customWidth="1"/>
    <col min="3588" max="3841" width="9.140625" style="142"/>
    <col min="3842" max="3843" width="10.7109375" style="142" customWidth="1"/>
    <col min="3844" max="4097" width="9.140625" style="142"/>
    <col min="4098" max="4099" width="10.7109375" style="142" customWidth="1"/>
    <col min="4100" max="4353" width="9.140625" style="142"/>
    <col min="4354" max="4355" width="10.7109375" style="142" customWidth="1"/>
    <col min="4356" max="4609" width="9.140625" style="142"/>
    <col min="4610" max="4611" width="10.7109375" style="142" customWidth="1"/>
    <col min="4612" max="4865" width="9.140625" style="142"/>
    <col min="4866" max="4867" width="10.7109375" style="142" customWidth="1"/>
    <col min="4868" max="5121" width="9.140625" style="142"/>
    <col min="5122" max="5123" width="10.7109375" style="142" customWidth="1"/>
    <col min="5124" max="5377" width="9.140625" style="142"/>
    <col min="5378" max="5379" width="10.7109375" style="142" customWidth="1"/>
    <col min="5380" max="5633" width="9.140625" style="142"/>
    <col min="5634" max="5635" width="10.7109375" style="142" customWidth="1"/>
    <col min="5636" max="5889" width="9.140625" style="142"/>
    <col min="5890" max="5891" width="10.7109375" style="142" customWidth="1"/>
    <col min="5892" max="6145" width="9.140625" style="142"/>
    <col min="6146" max="6147" width="10.7109375" style="142" customWidth="1"/>
    <col min="6148" max="6401" width="9.140625" style="142"/>
    <col min="6402" max="6403" width="10.7109375" style="142" customWidth="1"/>
    <col min="6404" max="6657" width="9.140625" style="142"/>
    <col min="6658" max="6659" width="10.7109375" style="142" customWidth="1"/>
    <col min="6660" max="6913" width="9.140625" style="142"/>
    <col min="6914" max="6915" width="10.7109375" style="142" customWidth="1"/>
    <col min="6916" max="7169" width="9.140625" style="142"/>
    <col min="7170" max="7171" width="10.7109375" style="142" customWidth="1"/>
    <col min="7172" max="7425" width="9.140625" style="142"/>
    <col min="7426" max="7427" width="10.7109375" style="142" customWidth="1"/>
    <col min="7428" max="7681" width="9.140625" style="142"/>
    <col min="7682" max="7683" width="10.7109375" style="142" customWidth="1"/>
    <col min="7684" max="7937" width="9.140625" style="142"/>
    <col min="7938" max="7939" width="10.7109375" style="142" customWidth="1"/>
    <col min="7940" max="8193" width="9.140625" style="142"/>
    <col min="8194" max="8195" width="10.7109375" style="142" customWidth="1"/>
    <col min="8196" max="8449" width="9.140625" style="142"/>
    <col min="8450" max="8451" width="10.7109375" style="142" customWidth="1"/>
    <col min="8452" max="8705" width="9.140625" style="142"/>
    <col min="8706" max="8707" width="10.7109375" style="142" customWidth="1"/>
    <col min="8708" max="8961" width="9.140625" style="142"/>
    <col min="8962" max="8963" width="10.7109375" style="142" customWidth="1"/>
    <col min="8964" max="9217" width="9.140625" style="142"/>
    <col min="9218" max="9219" width="10.7109375" style="142" customWidth="1"/>
    <col min="9220" max="9473" width="9.140625" style="142"/>
    <col min="9474" max="9475" width="10.7109375" style="142" customWidth="1"/>
    <col min="9476" max="9729" width="9.140625" style="142"/>
    <col min="9730" max="9731" width="10.7109375" style="142" customWidth="1"/>
    <col min="9732" max="9985" width="9.140625" style="142"/>
    <col min="9986" max="9987" width="10.7109375" style="142" customWidth="1"/>
    <col min="9988" max="10241" width="9.140625" style="142"/>
    <col min="10242" max="10243" width="10.7109375" style="142" customWidth="1"/>
    <col min="10244" max="10497" width="9.140625" style="142"/>
    <col min="10498" max="10499" width="10.7109375" style="142" customWidth="1"/>
    <col min="10500" max="10753" width="9.140625" style="142"/>
    <col min="10754" max="10755" width="10.7109375" style="142" customWidth="1"/>
    <col min="10756" max="11009" width="9.140625" style="142"/>
    <col min="11010" max="11011" width="10.7109375" style="142" customWidth="1"/>
    <col min="11012" max="11265" width="9.140625" style="142"/>
    <col min="11266" max="11267" width="10.7109375" style="142" customWidth="1"/>
    <col min="11268" max="11521" width="9.140625" style="142"/>
    <col min="11522" max="11523" width="10.7109375" style="142" customWidth="1"/>
    <col min="11524" max="11777" width="9.140625" style="142"/>
    <col min="11778" max="11779" width="10.7109375" style="142" customWidth="1"/>
    <col min="11780" max="12033" width="9.140625" style="142"/>
    <col min="12034" max="12035" width="10.7109375" style="142" customWidth="1"/>
    <col min="12036" max="12289" width="9.140625" style="142"/>
    <col min="12290" max="12291" width="10.7109375" style="142" customWidth="1"/>
    <col min="12292" max="12545" width="9.140625" style="142"/>
    <col min="12546" max="12547" width="10.7109375" style="142" customWidth="1"/>
    <col min="12548" max="12801" width="9.140625" style="142"/>
    <col min="12802" max="12803" width="10.7109375" style="142" customWidth="1"/>
    <col min="12804" max="13057" width="9.140625" style="142"/>
    <col min="13058" max="13059" width="10.7109375" style="142" customWidth="1"/>
    <col min="13060" max="13313" width="9.140625" style="142"/>
    <col min="13314" max="13315" width="10.7109375" style="142" customWidth="1"/>
    <col min="13316" max="13569" width="9.140625" style="142"/>
    <col min="13570" max="13571" width="10.7109375" style="142" customWidth="1"/>
    <col min="13572" max="13825" width="9.140625" style="142"/>
    <col min="13826" max="13827" width="10.7109375" style="142" customWidth="1"/>
    <col min="13828" max="14081" width="9.140625" style="142"/>
    <col min="14082" max="14083" width="10.7109375" style="142" customWidth="1"/>
    <col min="14084" max="14337" width="9.140625" style="142"/>
    <col min="14338" max="14339" width="10.7109375" style="142" customWidth="1"/>
    <col min="14340" max="14593" width="9.140625" style="142"/>
    <col min="14594" max="14595" width="10.7109375" style="142" customWidth="1"/>
    <col min="14596" max="14849" width="9.140625" style="142"/>
    <col min="14850" max="14851" width="10.7109375" style="142" customWidth="1"/>
    <col min="14852" max="15105" width="9.140625" style="142"/>
    <col min="15106" max="15107" width="10.7109375" style="142" customWidth="1"/>
    <col min="15108" max="15361" width="9.140625" style="142"/>
    <col min="15362" max="15363" width="10.7109375" style="142" customWidth="1"/>
    <col min="15364" max="15617" width="9.140625" style="142"/>
    <col min="15618" max="15619" width="10.7109375" style="142" customWidth="1"/>
    <col min="15620" max="15873" width="9.140625" style="142"/>
    <col min="15874" max="15875" width="10.7109375" style="142" customWidth="1"/>
    <col min="15876" max="16129" width="9.140625" style="142"/>
    <col min="16130" max="16131" width="10.7109375" style="142" customWidth="1"/>
    <col min="16132" max="16384" width="9.140625" style="142"/>
  </cols>
  <sheetData>
    <row r="1" spans="1:3">
      <c r="A1" s="142" t="s">
        <v>179</v>
      </c>
    </row>
    <row r="3" spans="1:3" ht="38.25">
      <c r="A3" s="143" t="s">
        <v>180</v>
      </c>
      <c r="B3" s="143" t="s">
        <v>181</v>
      </c>
      <c r="C3" s="143" t="s">
        <v>182</v>
      </c>
    </row>
    <row r="4" spans="1:3">
      <c r="A4" s="116">
        <v>0</v>
      </c>
      <c r="B4" s="116">
        <v>0</v>
      </c>
      <c r="C4" s="116">
        <v>2.9956999999999998</v>
      </c>
    </row>
    <row r="5" spans="1:3">
      <c r="A5" s="116">
        <v>1</v>
      </c>
      <c r="B5" s="116">
        <v>2.53E-2</v>
      </c>
      <c r="C5" s="116">
        <v>5.5716000000000001</v>
      </c>
    </row>
    <row r="6" spans="1:3">
      <c r="A6" s="116">
        <v>2</v>
      </c>
      <c r="B6" s="116">
        <v>0.2422</v>
      </c>
      <c r="C6" s="116">
        <v>7.2247000000000003</v>
      </c>
    </row>
    <row r="7" spans="1:3">
      <c r="A7" s="116">
        <v>3</v>
      </c>
      <c r="B7" s="116">
        <v>0.61870000000000003</v>
      </c>
      <c r="C7" s="116">
        <v>8.7673000000000005</v>
      </c>
    </row>
    <row r="8" spans="1:3">
      <c r="A8" s="116">
        <v>4</v>
      </c>
      <c r="B8" s="116">
        <v>1.0899000000000001</v>
      </c>
      <c r="C8" s="116">
        <v>10.2416</v>
      </c>
    </row>
    <row r="9" spans="1:3">
      <c r="A9" s="116">
        <v>5</v>
      </c>
      <c r="B9" s="116">
        <v>1.6234999999999999</v>
      </c>
      <c r="C9" s="116">
        <v>11.6683</v>
      </c>
    </row>
    <row r="10" spans="1:3">
      <c r="A10" s="116">
        <v>6</v>
      </c>
      <c r="B10" s="116">
        <v>2.2019000000000002</v>
      </c>
      <c r="C10" s="116">
        <v>13.0595</v>
      </c>
    </row>
    <row r="11" spans="1:3">
      <c r="A11" s="116">
        <v>7</v>
      </c>
      <c r="B11" s="116">
        <v>2.8144</v>
      </c>
      <c r="C11" s="116">
        <v>14.422700000000001</v>
      </c>
    </row>
    <row r="12" spans="1:3">
      <c r="A12" s="116">
        <v>8</v>
      </c>
      <c r="B12" s="116">
        <v>3.4538000000000002</v>
      </c>
      <c r="C12" s="116">
        <v>15.763199999999999</v>
      </c>
    </row>
    <row r="13" spans="1:3">
      <c r="A13" s="116">
        <v>9</v>
      </c>
      <c r="B13" s="116">
        <v>4.1154000000000002</v>
      </c>
      <c r="C13" s="116">
        <v>17.084800000000001</v>
      </c>
    </row>
    <row r="14" spans="1:3">
      <c r="A14" s="116">
        <v>10</v>
      </c>
      <c r="B14" s="116">
        <v>4.7953999999999999</v>
      </c>
      <c r="C14" s="116">
        <v>18.3904</v>
      </c>
    </row>
    <row r="15" spans="1:3">
      <c r="A15" s="116">
        <v>11</v>
      </c>
      <c r="B15" s="116">
        <v>5.4912000000000001</v>
      </c>
      <c r="C15" s="116">
        <v>19.681999999999999</v>
      </c>
    </row>
    <row r="16" spans="1:3">
      <c r="A16" s="116">
        <v>12</v>
      </c>
      <c r="B16" s="116">
        <v>6.2005999999999997</v>
      </c>
      <c r="C16" s="116">
        <v>20.961600000000001</v>
      </c>
    </row>
    <row r="17" spans="1:3">
      <c r="A17" s="116">
        <v>13</v>
      </c>
      <c r="B17" s="116">
        <v>6.9219999999999997</v>
      </c>
      <c r="C17" s="116">
        <v>22.230399999999999</v>
      </c>
    </row>
    <row r="18" spans="1:3">
      <c r="A18" s="116">
        <v>14</v>
      </c>
      <c r="B18" s="116">
        <v>7.6539000000000001</v>
      </c>
      <c r="C18" s="116">
        <v>23.489599999999999</v>
      </c>
    </row>
    <row r="19" spans="1:3">
      <c r="A19" s="116">
        <v>15</v>
      </c>
      <c r="B19" s="116">
        <v>8.3954000000000004</v>
      </c>
      <c r="C19" s="116">
        <v>24.740200000000002</v>
      </c>
    </row>
    <row r="20" spans="1:3">
      <c r="A20" s="116">
        <v>16</v>
      </c>
      <c r="B20" s="116">
        <v>9.1454000000000004</v>
      </c>
      <c r="C20" s="116">
        <v>25.983000000000001</v>
      </c>
    </row>
    <row r="21" spans="1:3">
      <c r="A21" s="116">
        <v>17</v>
      </c>
      <c r="B21" s="116">
        <v>9.9031000000000002</v>
      </c>
      <c r="C21" s="116">
        <v>27.218599999999999</v>
      </c>
    </row>
    <row r="22" spans="1:3">
      <c r="A22" s="116">
        <v>18</v>
      </c>
      <c r="B22" s="116">
        <v>10.667899999999999</v>
      </c>
      <c r="C22" s="116">
        <v>28.447800000000001</v>
      </c>
    </row>
    <row r="23" spans="1:3">
      <c r="A23" s="116">
        <v>19</v>
      </c>
      <c r="B23" s="116">
        <v>11.4392</v>
      </c>
      <c r="C23" s="116">
        <v>29.6709</v>
      </c>
    </row>
    <row r="24" spans="1:3">
      <c r="A24" s="116">
        <v>20</v>
      </c>
      <c r="B24" s="116">
        <v>12.2165</v>
      </c>
      <c r="C24" s="116">
        <v>30.888400000000001</v>
      </c>
    </row>
    <row r="25" spans="1:3">
      <c r="A25" s="116">
        <v>21</v>
      </c>
      <c r="B25" s="116">
        <v>12.9993</v>
      </c>
      <c r="C25" s="116">
        <v>32.100700000000003</v>
      </c>
    </row>
    <row r="26" spans="1:3">
      <c r="A26" s="116">
        <v>22</v>
      </c>
      <c r="B26" s="116">
        <v>13.7873</v>
      </c>
      <c r="C26" s="116">
        <v>33.308300000000003</v>
      </c>
    </row>
    <row r="27" spans="1:3">
      <c r="A27" s="116">
        <v>23</v>
      </c>
      <c r="B27" s="116">
        <v>14.58</v>
      </c>
      <c r="C27" s="116">
        <v>34.511299999999999</v>
      </c>
    </row>
    <row r="28" spans="1:3">
      <c r="A28" s="116">
        <v>24</v>
      </c>
      <c r="B28" s="116">
        <v>15.3773</v>
      </c>
      <c r="C28" s="116">
        <v>35.710099999999997</v>
      </c>
    </row>
    <row r="29" spans="1:3">
      <c r="A29" s="116">
        <v>25</v>
      </c>
      <c r="B29" s="116">
        <v>16.178699999999999</v>
      </c>
      <c r="C29" s="116">
        <v>36.904899999999998</v>
      </c>
    </row>
    <row r="30" spans="1:3">
      <c r="A30" s="116">
        <v>26</v>
      </c>
      <c r="B30" s="116">
        <v>16.984100000000002</v>
      </c>
      <c r="C30" s="116">
        <v>38.095999999999997</v>
      </c>
    </row>
    <row r="31" spans="1:3">
      <c r="A31" s="116">
        <v>27</v>
      </c>
      <c r="B31" s="116">
        <v>17.793199999999999</v>
      </c>
      <c r="C31" s="116">
        <v>39.2836</v>
      </c>
    </row>
    <row r="32" spans="1:3">
      <c r="A32" s="116">
        <v>28</v>
      </c>
      <c r="B32" s="116">
        <v>18.605799999999999</v>
      </c>
      <c r="C32" s="116">
        <v>40.467799999999997</v>
      </c>
    </row>
    <row r="33" spans="1:3">
      <c r="A33" s="116">
        <v>29</v>
      </c>
      <c r="B33" s="116">
        <v>19.421800000000001</v>
      </c>
      <c r="C33" s="116">
        <v>41.648800000000001</v>
      </c>
    </row>
    <row r="34" spans="1:3">
      <c r="A34" s="116">
        <v>30</v>
      </c>
      <c r="B34" s="116">
        <v>20.2409</v>
      </c>
      <c r="C34" s="116">
        <v>42.826900000000002</v>
      </c>
    </row>
    <row r="35" spans="1:3">
      <c r="A35" s="116">
        <v>31</v>
      </c>
      <c r="B35" s="116">
        <v>21.062999999999999</v>
      </c>
      <c r="C35" s="116">
        <v>44.002000000000002</v>
      </c>
    </row>
    <row r="36" spans="1:3">
      <c r="A36" s="116">
        <v>32</v>
      </c>
      <c r="B36" s="116">
        <v>21.888000000000002</v>
      </c>
      <c r="C36" s="116">
        <v>45.174500000000002</v>
      </c>
    </row>
    <row r="37" spans="1:3">
      <c r="A37" s="116">
        <v>33</v>
      </c>
      <c r="B37" s="116">
        <v>22.715699999999998</v>
      </c>
      <c r="C37" s="116">
        <v>46.344299999999997</v>
      </c>
    </row>
    <row r="38" spans="1:3">
      <c r="A38" s="116">
        <v>34</v>
      </c>
      <c r="B38" s="116">
        <v>23.545999999999999</v>
      </c>
      <c r="C38" s="116">
        <v>47.511600000000001</v>
      </c>
    </row>
    <row r="39" spans="1:3">
      <c r="A39" s="116">
        <v>35</v>
      </c>
      <c r="B39" s="116">
        <v>24.378799999999998</v>
      </c>
      <c r="C39" s="116">
        <v>48.676499999999997</v>
      </c>
    </row>
    <row r="40" spans="1:3">
      <c r="A40" s="116">
        <v>36</v>
      </c>
      <c r="B40" s="116">
        <v>25.213999999999999</v>
      </c>
      <c r="C40" s="116">
        <v>49.839199999999998</v>
      </c>
    </row>
    <row r="41" spans="1:3">
      <c r="A41" s="116">
        <v>37</v>
      </c>
      <c r="B41" s="116">
        <v>26.051400000000001</v>
      </c>
      <c r="C41" s="116">
        <v>50.999600000000001</v>
      </c>
    </row>
    <row r="42" spans="1:3">
      <c r="A42" s="116">
        <v>38</v>
      </c>
      <c r="B42" s="116">
        <v>26.891100000000002</v>
      </c>
      <c r="C42" s="116">
        <v>52.158000000000001</v>
      </c>
    </row>
    <row r="43" spans="1:3">
      <c r="A43" s="116">
        <v>39</v>
      </c>
      <c r="B43" s="116">
        <v>27.732800000000001</v>
      </c>
      <c r="C43" s="116">
        <v>53.314300000000003</v>
      </c>
    </row>
    <row r="44" spans="1:3">
      <c r="A44" s="116">
        <v>40</v>
      </c>
      <c r="B44" s="116">
        <v>28.576599999999999</v>
      </c>
      <c r="C44" s="116">
        <v>54.468600000000002</v>
      </c>
    </row>
    <row r="45" spans="1:3">
      <c r="A45" s="116">
        <v>41</v>
      </c>
      <c r="B45" s="116">
        <v>29.4223</v>
      </c>
      <c r="C45" s="116">
        <v>55.621099999999998</v>
      </c>
    </row>
    <row r="46" spans="1:3">
      <c r="A46" s="116">
        <v>42</v>
      </c>
      <c r="B46" s="116">
        <v>30.2699</v>
      </c>
      <c r="C46" s="116">
        <v>56.771799999999999</v>
      </c>
    </row>
    <row r="47" spans="1:3">
      <c r="A47" s="116">
        <v>43</v>
      </c>
      <c r="B47" s="116">
        <v>31.119299999999999</v>
      </c>
      <c r="C47" s="116">
        <v>57.920699999999997</v>
      </c>
    </row>
    <row r="48" spans="1:3">
      <c r="A48" s="116">
        <v>44</v>
      </c>
      <c r="B48" s="116">
        <v>31.970500000000001</v>
      </c>
      <c r="C48" s="116">
        <v>59.067900000000002</v>
      </c>
    </row>
    <row r="49" spans="1:3">
      <c r="A49" s="116">
        <v>45</v>
      </c>
      <c r="B49" s="116">
        <v>32.823300000000003</v>
      </c>
      <c r="C49" s="116">
        <v>60.213500000000003</v>
      </c>
    </row>
    <row r="50" spans="1:3">
      <c r="A50" s="116">
        <v>46</v>
      </c>
      <c r="B50" s="116">
        <v>33.677799999999998</v>
      </c>
      <c r="C50" s="116">
        <v>61.357999999999997</v>
      </c>
    </row>
    <row r="51" spans="1:3">
      <c r="A51" s="116">
        <v>47</v>
      </c>
      <c r="B51" s="116">
        <v>34.533799999999999</v>
      </c>
      <c r="C51" s="116">
        <v>62.5</v>
      </c>
    </row>
    <row r="52" spans="1:3">
      <c r="A52" s="116">
        <v>48</v>
      </c>
      <c r="B52" s="116">
        <v>35.391399999999997</v>
      </c>
      <c r="C52" s="116">
        <v>63.640999999999998</v>
      </c>
    </row>
    <row r="53" spans="1:3">
      <c r="A53" s="116">
        <v>49</v>
      </c>
      <c r="B53" s="116">
        <v>36.250500000000002</v>
      </c>
      <c r="C53" s="116">
        <v>64.781000000000006</v>
      </c>
    </row>
    <row r="54" spans="1:3">
      <c r="A54" s="116">
        <v>50</v>
      </c>
      <c r="B54" s="116">
        <v>37.110999999999997</v>
      </c>
      <c r="C54" s="116">
        <v>65.918999999999997</v>
      </c>
    </row>
    <row r="55" spans="1:3">
      <c r="A55" s="116">
        <v>51</v>
      </c>
      <c r="B55" s="116">
        <v>37.972799999999999</v>
      </c>
      <c r="C55" s="116">
        <v>67.055999999999997</v>
      </c>
    </row>
    <row r="56" spans="1:3">
      <c r="A56" s="116">
        <v>52</v>
      </c>
      <c r="B56" s="116">
        <v>38.836100000000002</v>
      </c>
      <c r="C56" s="116">
        <v>68.191000000000003</v>
      </c>
    </row>
    <row r="57" spans="1:3">
      <c r="A57" s="116">
        <v>53</v>
      </c>
      <c r="B57" s="116">
        <v>39.700600000000001</v>
      </c>
      <c r="C57" s="116">
        <v>69.325000000000003</v>
      </c>
    </row>
    <row r="58" spans="1:3">
      <c r="A58" s="116">
        <v>54</v>
      </c>
      <c r="B58" s="116">
        <v>40.566499999999998</v>
      </c>
      <c r="C58" s="116">
        <v>70.457999999999998</v>
      </c>
    </row>
    <row r="59" spans="1:3">
      <c r="A59" s="116">
        <v>55</v>
      </c>
      <c r="B59" s="116">
        <v>41.433500000000002</v>
      </c>
      <c r="C59" s="116">
        <v>71.59</v>
      </c>
    </row>
    <row r="60" spans="1:3">
      <c r="A60" s="116">
        <v>56</v>
      </c>
      <c r="B60" s="116">
        <v>42.3018</v>
      </c>
      <c r="C60" s="116">
        <v>72.721000000000004</v>
      </c>
    </row>
    <row r="61" spans="1:3">
      <c r="A61" s="116">
        <v>57</v>
      </c>
      <c r="B61" s="116">
        <v>43.171199999999999</v>
      </c>
      <c r="C61" s="116">
        <v>73.849999999999994</v>
      </c>
    </row>
    <row r="62" spans="1:3">
      <c r="A62" s="116">
        <v>58</v>
      </c>
      <c r="B62" s="116">
        <v>44.041800000000002</v>
      </c>
      <c r="C62" s="116">
        <v>74.977999999999994</v>
      </c>
    </row>
    <row r="63" spans="1:3">
      <c r="A63" s="116">
        <v>59</v>
      </c>
      <c r="B63" s="116">
        <v>44.913499999999999</v>
      </c>
      <c r="C63" s="116">
        <v>76.105999999999995</v>
      </c>
    </row>
    <row r="64" spans="1:3">
      <c r="A64" s="116">
        <v>60</v>
      </c>
      <c r="B64" s="116">
        <v>45.786299999999997</v>
      </c>
      <c r="C64" s="116">
        <v>77.231999999999999</v>
      </c>
    </row>
    <row r="65" spans="1:3">
      <c r="A65" s="116">
        <v>61</v>
      </c>
      <c r="B65" s="116">
        <v>46.660200000000003</v>
      </c>
      <c r="C65" s="116">
        <v>78.356999999999999</v>
      </c>
    </row>
    <row r="66" spans="1:3">
      <c r="A66" s="116">
        <v>62</v>
      </c>
      <c r="B66" s="116">
        <v>47.534999999999997</v>
      </c>
      <c r="C66" s="116">
        <v>79.480999999999995</v>
      </c>
    </row>
    <row r="67" spans="1:3">
      <c r="A67" s="116">
        <v>63</v>
      </c>
      <c r="B67" s="116">
        <v>48.410899999999998</v>
      </c>
      <c r="C67" s="116">
        <v>80.603999999999999</v>
      </c>
    </row>
    <row r="68" spans="1:3">
      <c r="A68" s="116">
        <v>64</v>
      </c>
      <c r="B68" s="116">
        <v>49.287799999999997</v>
      </c>
      <c r="C68" s="116">
        <v>81.727000000000004</v>
      </c>
    </row>
    <row r="69" spans="1:3">
      <c r="A69" s="116">
        <v>65</v>
      </c>
      <c r="B69" s="116">
        <v>50.165599999999998</v>
      </c>
      <c r="C69" s="116">
        <v>82.847999999999999</v>
      </c>
    </row>
    <row r="70" spans="1:3">
      <c r="A70" s="116">
        <v>66</v>
      </c>
      <c r="B70" s="116">
        <v>51.044400000000003</v>
      </c>
      <c r="C70" s="116">
        <v>83.968000000000004</v>
      </c>
    </row>
    <row r="71" spans="1:3">
      <c r="A71" s="116">
        <v>67</v>
      </c>
      <c r="B71" s="116">
        <v>51.924100000000003</v>
      </c>
      <c r="C71" s="116">
        <v>85.087999999999994</v>
      </c>
    </row>
    <row r="72" spans="1:3">
      <c r="A72" s="116">
        <v>68</v>
      </c>
      <c r="B72" s="116">
        <v>52.804699999999997</v>
      </c>
      <c r="C72" s="116">
        <v>86.206000000000003</v>
      </c>
    </row>
    <row r="73" spans="1:3">
      <c r="A73" s="116">
        <v>69</v>
      </c>
      <c r="B73" s="116">
        <v>53.686100000000003</v>
      </c>
      <c r="C73" s="116">
        <v>87.323999999999998</v>
      </c>
    </row>
    <row r="74" spans="1:3">
      <c r="A74" s="116">
        <v>70</v>
      </c>
      <c r="B74" s="116">
        <v>54.568399999999997</v>
      </c>
      <c r="C74" s="116">
        <v>88.441000000000003</v>
      </c>
    </row>
    <row r="75" spans="1:3">
      <c r="A75" s="116">
        <v>71</v>
      </c>
      <c r="B75" s="116">
        <v>55.451599999999999</v>
      </c>
      <c r="C75" s="116">
        <v>89.557000000000002</v>
      </c>
    </row>
    <row r="76" spans="1:3">
      <c r="A76" s="116">
        <v>72</v>
      </c>
      <c r="B76" s="116">
        <v>56.335599999999999</v>
      </c>
      <c r="C76" s="116">
        <v>90.671999999999997</v>
      </c>
    </row>
    <row r="77" spans="1:3">
      <c r="A77" s="116">
        <v>73</v>
      </c>
      <c r="B77" s="116">
        <v>57.220300000000002</v>
      </c>
      <c r="C77" s="116">
        <v>91.787000000000006</v>
      </c>
    </row>
    <row r="78" spans="1:3">
      <c r="A78" s="116">
        <v>74</v>
      </c>
      <c r="B78" s="116">
        <v>58.105899999999998</v>
      </c>
      <c r="C78" s="116">
        <v>92.9</v>
      </c>
    </row>
    <row r="79" spans="1:3">
      <c r="A79" s="116">
        <v>75</v>
      </c>
      <c r="B79" s="116">
        <v>58.9923</v>
      </c>
      <c r="C79" s="116">
        <v>94.013000000000005</v>
      </c>
    </row>
    <row r="80" spans="1:3">
      <c r="A80" s="116">
        <v>76</v>
      </c>
      <c r="B80" s="116">
        <v>59.879399999999997</v>
      </c>
      <c r="C80" s="116">
        <v>95.125</v>
      </c>
    </row>
    <row r="81" spans="1:3">
      <c r="A81" s="116">
        <v>77</v>
      </c>
      <c r="B81" s="116">
        <v>60.767200000000003</v>
      </c>
      <c r="C81" s="116">
        <v>96.236999999999995</v>
      </c>
    </row>
    <row r="82" spans="1:3">
      <c r="A82" s="116">
        <v>78</v>
      </c>
      <c r="B82" s="116">
        <v>61.655799999999999</v>
      </c>
      <c r="C82" s="116">
        <v>97.347999999999999</v>
      </c>
    </row>
    <row r="83" spans="1:3">
      <c r="A83" s="116">
        <v>79</v>
      </c>
      <c r="B83" s="116">
        <v>62.545000000000002</v>
      </c>
      <c r="C83" s="116">
        <v>98.457999999999998</v>
      </c>
    </row>
    <row r="84" spans="1:3">
      <c r="A84" s="116">
        <v>80</v>
      </c>
      <c r="B84" s="116">
        <v>63.435000000000002</v>
      </c>
      <c r="C84" s="116">
        <v>99.566999999999993</v>
      </c>
    </row>
    <row r="85" spans="1:3">
      <c r="A85" s="116">
        <v>81</v>
      </c>
      <c r="B85" s="116">
        <v>64.325699999999998</v>
      </c>
      <c r="C85" s="116">
        <v>100.676</v>
      </c>
    </row>
    <row r="86" spans="1:3">
      <c r="A86" s="116">
        <v>82</v>
      </c>
      <c r="B86" s="116">
        <v>65.216999999999999</v>
      </c>
      <c r="C86" s="116">
        <v>101.78400000000001</v>
      </c>
    </row>
    <row r="87" spans="1:3">
      <c r="A87" s="116">
        <v>83</v>
      </c>
      <c r="B87" s="116">
        <v>66.108999999999995</v>
      </c>
      <c r="C87" s="116">
        <v>102.89100000000001</v>
      </c>
    </row>
    <row r="88" spans="1:3">
      <c r="A88" s="116">
        <v>84</v>
      </c>
      <c r="B88" s="116">
        <v>67.0017</v>
      </c>
      <c r="C88" s="116">
        <v>103.998</v>
      </c>
    </row>
    <row r="89" spans="1:3">
      <c r="A89" s="116">
        <v>85</v>
      </c>
      <c r="B89" s="116">
        <v>67.894999999999996</v>
      </c>
      <c r="C89" s="116">
        <v>105.104</v>
      </c>
    </row>
    <row r="90" spans="1:3">
      <c r="A90" s="116">
        <v>86</v>
      </c>
      <c r="B90" s="116">
        <v>68.788899999999998</v>
      </c>
      <c r="C90" s="116">
        <v>106.209</v>
      </c>
    </row>
    <row r="91" spans="1:3">
      <c r="A91" s="116">
        <v>87</v>
      </c>
      <c r="B91" s="116">
        <v>69.683400000000006</v>
      </c>
      <c r="C91" s="116">
        <v>107.31399999999999</v>
      </c>
    </row>
    <row r="92" spans="1:3">
      <c r="A92" s="116">
        <v>88</v>
      </c>
      <c r="B92" s="116">
        <v>70.578599999999994</v>
      </c>
      <c r="C92" s="116">
        <v>108.41800000000001</v>
      </c>
    </row>
    <row r="93" spans="1:3">
      <c r="A93" s="116">
        <v>89</v>
      </c>
      <c r="B93" s="116">
        <v>71.474299999999999</v>
      </c>
      <c r="C93" s="116">
        <v>109.52200000000001</v>
      </c>
    </row>
    <row r="94" spans="1:3">
      <c r="A94" s="116">
        <v>90</v>
      </c>
      <c r="B94" s="116">
        <v>72.370599999999996</v>
      </c>
      <c r="C94" s="116">
        <v>110.625</v>
      </c>
    </row>
    <row r="95" spans="1:3">
      <c r="A95" s="116">
        <v>91</v>
      </c>
      <c r="B95" s="116">
        <v>73.267499999999998</v>
      </c>
      <c r="C95" s="116">
        <v>111.72799999999999</v>
      </c>
    </row>
    <row r="96" spans="1:3">
      <c r="A96" s="116">
        <v>92</v>
      </c>
      <c r="B96" s="116">
        <v>74.165000000000006</v>
      </c>
      <c r="C96" s="116">
        <v>112.83</v>
      </c>
    </row>
    <row r="97" spans="1:3">
      <c r="A97" s="116">
        <v>93</v>
      </c>
      <c r="B97" s="116">
        <v>75.063000000000002</v>
      </c>
      <c r="C97" s="116">
        <v>113.931</v>
      </c>
    </row>
    <row r="98" spans="1:3">
      <c r="A98" s="116">
        <v>94</v>
      </c>
      <c r="B98" s="116">
        <v>75.961600000000004</v>
      </c>
      <c r="C98" s="116">
        <v>115.032</v>
      </c>
    </row>
    <row r="99" spans="1:3">
      <c r="A99" s="116">
        <v>95</v>
      </c>
      <c r="B99" s="116">
        <v>76.860699999999994</v>
      </c>
      <c r="C99" s="116">
        <v>116.133</v>
      </c>
    </row>
    <row r="100" spans="1:3">
      <c r="A100" s="116">
        <v>96</v>
      </c>
      <c r="B100" s="116">
        <v>77.760300000000001</v>
      </c>
      <c r="C100" s="116">
        <v>117.232</v>
      </c>
    </row>
    <row r="101" spans="1:3">
      <c r="A101" s="116">
        <v>97</v>
      </c>
      <c r="B101" s="116">
        <v>78.660499999999999</v>
      </c>
      <c r="C101" s="116">
        <v>118.33199999999999</v>
      </c>
    </row>
    <row r="102" spans="1:3">
      <c r="A102" s="116">
        <v>98</v>
      </c>
      <c r="B102" s="116">
        <v>79.561099999999996</v>
      </c>
      <c r="C102" s="116">
        <v>119.431</v>
      </c>
    </row>
    <row r="103" spans="1:3">
      <c r="A103" s="116">
        <v>99</v>
      </c>
      <c r="B103" s="116">
        <v>80.462299999999999</v>
      </c>
      <c r="C103" s="116">
        <v>120.529</v>
      </c>
    </row>
  </sheetData>
  <sheetProtection password="B8D9" sheet="1" objects="1" scenarios="1"/>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2"/>
  <dimension ref="A1:I18"/>
  <sheetViews>
    <sheetView workbookViewId="0">
      <selection sqref="A1:A2"/>
    </sheetView>
  </sheetViews>
  <sheetFormatPr defaultRowHeight="11.25"/>
  <cols>
    <col min="1" max="1" width="19.42578125" style="71" bestFit="1" customWidth="1"/>
    <col min="2" max="9" width="11.7109375" style="136" customWidth="1"/>
    <col min="10" max="16384" width="9.140625" style="34"/>
  </cols>
  <sheetData>
    <row r="1" spans="1:9" ht="45" customHeight="1">
      <c r="A1" s="390" t="s">
        <v>5</v>
      </c>
      <c r="B1" s="388" t="s">
        <v>249</v>
      </c>
      <c r="C1" s="389"/>
      <c r="D1" s="389" t="s">
        <v>28</v>
      </c>
      <c r="E1" s="389"/>
      <c r="F1" s="388" t="s">
        <v>247</v>
      </c>
      <c r="G1" s="389"/>
      <c r="H1" s="388" t="s">
        <v>248</v>
      </c>
      <c r="I1" s="389"/>
    </row>
    <row r="2" spans="1:9" ht="22.5">
      <c r="A2" s="391"/>
      <c r="B2" s="319" t="s">
        <v>250</v>
      </c>
      <c r="C2" s="319" t="s">
        <v>248</v>
      </c>
      <c r="D2" s="319" t="s">
        <v>247</v>
      </c>
      <c r="E2" s="319" t="s">
        <v>248</v>
      </c>
      <c r="F2" s="127" t="s">
        <v>12</v>
      </c>
      <c r="G2" s="127" t="s">
        <v>13</v>
      </c>
      <c r="H2" s="127" t="s">
        <v>12</v>
      </c>
      <c r="I2" s="127" t="s">
        <v>13</v>
      </c>
    </row>
    <row r="3" spans="1:9">
      <c r="A3" s="320" t="s">
        <v>167</v>
      </c>
      <c r="B3" s="321"/>
      <c r="C3" s="321"/>
      <c r="D3" s="321">
        <f>F3/G3*100</f>
        <v>66.776750330250991</v>
      </c>
      <c r="E3" s="321">
        <f>H3/I3*100</f>
        <v>70.636792452830193</v>
      </c>
      <c r="F3" s="321">
        <f>SUM(F4:F17)</f>
        <v>4044</v>
      </c>
      <c r="G3" s="321">
        <f t="shared" ref="G3:I3" si="0">SUM(G4:G17)</f>
        <v>6056</v>
      </c>
      <c r="H3" s="321">
        <f t="shared" si="0"/>
        <v>4193</v>
      </c>
      <c r="I3" s="321">
        <f t="shared" si="0"/>
        <v>5936</v>
      </c>
    </row>
    <row r="4" spans="1:9">
      <c r="A4" s="322" t="s">
        <v>19</v>
      </c>
      <c r="B4" s="150">
        <f>RANK(D4,$D$4:$D$17)</f>
        <v>1</v>
      </c>
      <c r="C4" s="150">
        <f>RANK(E4,$E$4:$E$17)</f>
        <v>1</v>
      </c>
      <c r="D4" s="150">
        <f t="shared" ref="D4:D17" si="1">F4/G4*100</f>
        <v>77.714285714285708</v>
      </c>
      <c r="E4" s="150">
        <f t="shared" ref="E4:E17" si="2">H4/I4*100</f>
        <v>85.60311284046692</v>
      </c>
      <c r="F4" s="150">
        <v>408</v>
      </c>
      <c r="G4" s="150">
        <v>525</v>
      </c>
      <c r="H4" s="150">
        <v>440</v>
      </c>
      <c r="I4" s="150">
        <v>514</v>
      </c>
    </row>
    <row r="5" spans="1:9">
      <c r="A5" s="322" t="s">
        <v>14</v>
      </c>
      <c r="B5" s="150">
        <f t="shared" ref="B5:B17" si="3">RANK(D5,$D$4:$D$17)</f>
        <v>3</v>
      </c>
      <c r="C5" s="150">
        <f t="shared" ref="C5:C17" si="4">RANK(E5,$E$4:$E$17)</f>
        <v>6</v>
      </c>
      <c r="D5" s="150">
        <f t="shared" si="1"/>
        <v>76.623376623376629</v>
      </c>
      <c r="E5" s="150">
        <f t="shared" si="2"/>
        <v>73.831775700934571</v>
      </c>
      <c r="F5" s="150">
        <v>118</v>
      </c>
      <c r="G5" s="150">
        <v>154</v>
      </c>
      <c r="H5" s="150">
        <v>79</v>
      </c>
      <c r="I5" s="150">
        <v>107</v>
      </c>
    </row>
    <row r="6" spans="1:9">
      <c r="A6" s="322" t="s">
        <v>17</v>
      </c>
      <c r="B6" s="150">
        <f t="shared" si="3"/>
        <v>8</v>
      </c>
      <c r="C6" s="150">
        <f t="shared" si="4"/>
        <v>12</v>
      </c>
      <c r="D6" s="150">
        <f t="shared" si="1"/>
        <v>63.636363636363633</v>
      </c>
      <c r="E6" s="150">
        <f t="shared" si="2"/>
        <v>53.896103896103895</v>
      </c>
      <c r="F6" s="150">
        <v>91</v>
      </c>
      <c r="G6" s="150">
        <v>143</v>
      </c>
      <c r="H6" s="150">
        <v>83</v>
      </c>
      <c r="I6" s="150">
        <v>154</v>
      </c>
    </row>
    <row r="7" spans="1:9">
      <c r="A7" s="322" t="s">
        <v>16</v>
      </c>
      <c r="B7" s="150">
        <f t="shared" si="3"/>
        <v>2</v>
      </c>
      <c r="C7" s="150">
        <f t="shared" si="4"/>
        <v>2</v>
      </c>
      <c r="D7" s="150">
        <f t="shared" si="1"/>
        <v>77.15517241379311</v>
      </c>
      <c r="E7" s="150">
        <f t="shared" si="2"/>
        <v>84.560570071258908</v>
      </c>
      <c r="F7" s="150">
        <v>358</v>
      </c>
      <c r="G7" s="150">
        <v>464</v>
      </c>
      <c r="H7" s="150">
        <v>356</v>
      </c>
      <c r="I7" s="150">
        <v>421</v>
      </c>
    </row>
    <row r="8" spans="1:9">
      <c r="A8" s="322" t="s">
        <v>21</v>
      </c>
      <c r="B8" s="150">
        <f t="shared" si="3"/>
        <v>4</v>
      </c>
      <c r="C8" s="150">
        <f t="shared" si="4"/>
        <v>4</v>
      </c>
      <c r="D8" s="150">
        <f t="shared" si="1"/>
        <v>74.61773700305811</v>
      </c>
      <c r="E8" s="150">
        <f t="shared" si="2"/>
        <v>78.143712574850298</v>
      </c>
      <c r="F8" s="150">
        <v>244</v>
      </c>
      <c r="G8" s="150">
        <v>327</v>
      </c>
      <c r="H8" s="150">
        <v>261</v>
      </c>
      <c r="I8" s="150">
        <v>334</v>
      </c>
    </row>
    <row r="9" spans="1:9">
      <c r="A9" s="322" t="s">
        <v>20</v>
      </c>
      <c r="B9" s="150">
        <f t="shared" si="3"/>
        <v>5</v>
      </c>
      <c r="C9" s="150">
        <f t="shared" si="4"/>
        <v>7</v>
      </c>
      <c r="D9" s="150">
        <f t="shared" si="1"/>
        <v>68.528864059590319</v>
      </c>
      <c r="E9" s="150">
        <f t="shared" si="2"/>
        <v>73.371647509578537</v>
      </c>
      <c r="F9" s="150">
        <v>368</v>
      </c>
      <c r="G9" s="150">
        <v>537</v>
      </c>
      <c r="H9" s="150">
        <v>383</v>
      </c>
      <c r="I9" s="150">
        <v>522</v>
      </c>
    </row>
    <row r="10" spans="1:9">
      <c r="A10" s="322" t="s">
        <v>26</v>
      </c>
      <c r="B10" s="150">
        <f t="shared" si="3"/>
        <v>10</v>
      </c>
      <c r="C10" s="150">
        <f t="shared" si="4"/>
        <v>9</v>
      </c>
      <c r="D10" s="150">
        <f t="shared" si="1"/>
        <v>61.710274409700062</v>
      </c>
      <c r="E10" s="150">
        <f t="shared" si="2"/>
        <v>69.363395225464188</v>
      </c>
      <c r="F10" s="150">
        <v>967</v>
      </c>
      <c r="G10" s="150">
        <v>1567</v>
      </c>
      <c r="H10" s="150">
        <v>1046</v>
      </c>
      <c r="I10" s="150">
        <v>1508</v>
      </c>
    </row>
    <row r="11" spans="1:9">
      <c r="A11" s="322" t="s">
        <v>22</v>
      </c>
      <c r="B11" s="150">
        <f t="shared" si="3"/>
        <v>11</v>
      </c>
      <c r="C11" s="150">
        <f t="shared" si="4"/>
        <v>14</v>
      </c>
      <c r="D11" s="150">
        <f t="shared" si="1"/>
        <v>59.436619718309856</v>
      </c>
      <c r="E11" s="150">
        <f t="shared" si="2"/>
        <v>48.18181818181818</v>
      </c>
      <c r="F11" s="150">
        <v>211</v>
      </c>
      <c r="G11" s="150">
        <v>355</v>
      </c>
      <c r="H11" s="150">
        <v>159</v>
      </c>
      <c r="I11" s="150">
        <v>330</v>
      </c>
    </row>
    <row r="12" spans="1:9">
      <c r="A12" s="322" t="s">
        <v>15</v>
      </c>
      <c r="B12" s="150">
        <f t="shared" si="3"/>
        <v>6</v>
      </c>
      <c r="C12" s="150">
        <f t="shared" si="4"/>
        <v>8</v>
      </c>
      <c r="D12" s="150">
        <f t="shared" si="1"/>
        <v>66.104868913857672</v>
      </c>
      <c r="E12" s="150">
        <f t="shared" si="2"/>
        <v>70.245398773006144</v>
      </c>
      <c r="F12" s="150">
        <v>353</v>
      </c>
      <c r="G12" s="150">
        <v>534</v>
      </c>
      <c r="H12" s="150">
        <v>458</v>
      </c>
      <c r="I12" s="150">
        <v>652</v>
      </c>
    </row>
    <row r="13" spans="1:9">
      <c r="A13" s="322" t="s">
        <v>24</v>
      </c>
      <c r="B13" s="150">
        <f t="shared" si="3"/>
        <v>7</v>
      </c>
      <c r="C13" s="150">
        <f t="shared" si="4"/>
        <v>10</v>
      </c>
      <c r="D13" s="150">
        <f t="shared" si="1"/>
        <v>65.151515151515156</v>
      </c>
      <c r="E13" s="150">
        <f t="shared" si="2"/>
        <v>69.282511210762337</v>
      </c>
      <c r="F13" s="150">
        <v>602</v>
      </c>
      <c r="G13" s="150">
        <v>924</v>
      </c>
      <c r="H13" s="150">
        <v>618</v>
      </c>
      <c r="I13" s="150">
        <v>892</v>
      </c>
    </row>
    <row r="14" spans="1:9">
      <c r="A14" s="322" t="s">
        <v>27</v>
      </c>
      <c r="B14" s="150">
        <f t="shared" si="3"/>
        <v>13</v>
      </c>
      <c r="C14" s="150">
        <f t="shared" si="4"/>
        <v>5</v>
      </c>
      <c r="D14" s="150">
        <f t="shared" si="1"/>
        <v>50</v>
      </c>
      <c r="E14" s="150">
        <f t="shared" si="2"/>
        <v>76.19047619047619</v>
      </c>
      <c r="F14" s="150">
        <v>12</v>
      </c>
      <c r="G14" s="150">
        <v>24</v>
      </c>
      <c r="H14" s="150">
        <v>16</v>
      </c>
      <c r="I14" s="150">
        <v>21</v>
      </c>
    </row>
    <row r="15" spans="1:9">
      <c r="A15" s="322" t="s">
        <v>25</v>
      </c>
      <c r="B15" s="150">
        <f t="shared" si="3"/>
        <v>12</v>
      </c>
      <c r="C15" s="150">
        <f t="shared" si="4"/>
        <v>3</v>
      </c>
      <c r="D15" s="150">
        <f t="shared" si="1"/>
        <v>55.172413793103445</v>
      </c>
      <c r="E15" s="150">
        <f t="shared" si="2"/>
        <v>80</v>
      </c>
      <c r="F15" s="150">
        <v>16</v>
      </c>
      <c r="G15" s="150">
        <v>29</v>
      </c>
      <c r="H15" s="150">
        <v>16</v>
      </c>
      <c r="I15" s="150">
        <v>20</v>
      </c>
    </row>
    <row r="16" spans="1:9">
      <c r="A16" s="322" t="s">
        <v>18</v>
      </c>
      <c r="B16" s="150">
        <f t="shared" si="3"/>
        <v>9</v>
      </c>
      <c r="C16" s="150">
        <f t="shared" si="4"/>
        <v>11</v>
      </c>
      <c r="D16" s="150">
        <f t="shared" si="1"/>
        <v>63.495575221238944</v>
      </c>
      <c r="E16" s="150">
        <f t="shared" si="2"/>
        <v>60.829493087557609</v>
      </c>
      <c r="F16" s="150">
        <v>287</v>
      </c>
      <c r="G16" s="150">
        <v>452</v>
      </c>
      <c r="H16" s="150">
        <v>264</v>
      </c>
      <c r="I16" s="150">
        <v>434</v>
      </c>
    </row>
    <row r="17" spans="1:9">
      <c r="A17" s="322" t="s">
        <v>23</v>
      </c>
      <c r="B17" s="150">
        <f t="shared" si="3"/>
        <v>14</v>
      </c>
      <c r="C17" s="150">
        <f t="shared" si="4"/>
        <v>13</v>
      </c>
      <c r="D17" s="150">
        <f t="shared" si="1"/>
        <v>42.857142857142854</v>
      </c>
      <c r="E17" s="150">
        <f t="shared" si="2"/>
        <v>51.851851851851848</v>
      </c>
      <c r="F17" s="150">
        <v>9</v>
      </c>
      <c r="G17" s="150">
        <v>21</v>
      </c>
      <c r="H17" s="150">
        <v>14</v>
      </c>
      <c r="I17" s="150">
        <v>27</v>
      </c>
    </row>
    <row r="18" spans="1:9">
      <c r="A18" s="71" t="s">
        <v>251</v>
      </c>
    </row>
  </sheetData>
  <sheetProtection password="B8D9" sheet="1" objects="1" scenarios="1"/>
  <sortState ref="A4:I17">
    <sortCondition ref="A4:A17"/>
  </sortState>
  <mergeCells count="5">
    <mergeCell ref="F1:G1"/>
    <mergeCell ref="H1:I1"/>
    <mergeCell ref="A1:A2"/>
    <mergeCell ref="D1:E1"/>
    <mergeCell ref="B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6">
    <pageSetUpPr fitToPage="1"/>
  </sheetPr>
  <dimension ref="A1:T40"/>
  <sheetViews>
    <sheetView workbookViewId="0"/>
  </sheetViews>
  <sheetFormatPr defaultRowHeight="12.75"/>
  <cols>
    <col min="1" max="1" width="1.7109375" style="2" customWidth="1"/>
    <col min="2" max="16384" width="9.140625" style="2"/>
  </cols>
  <sheetData>
    <row r="1" spans="1:20">
      <c r="A1" s="1"/>
      <c r="B1" s="392" t="s">
        <v>256</v>
      </c>
      <c r="C1" s="392"/>
      <c r="D1" s="392"/>
      <c r="E1" s="392"/>
      <c r="F1" s="392"/>
      <c r="G1" s="392"/>
      <c r="H1" s="392"/>
      <c r="I1" s="392"/>
      <c r="J1" s="392"/>
      <c r="K1" s="392"/>
      <c r="L1" s="392"/>
      <c r="M1" s="392"/>
      <c r="N1" s="392"/>
      <c r="O1" s="393" t="s">
        <v>31</v>
      </c>
    </row>
    <row r="2" spans="1:20">
      <c r="B2" s="392"/>
      <c r="C2" s="392"/>
      <c r="D2" s="392"/>
      <c r="E2" s="392"/>
      <c r="F2" s="392"/>
      <c r="G2" s="392"/>
      <c r="H2" s="392"/>
      <c r="I2" s="392"/>
      <c r="J2" s="392"/>
      <c r="K2" s="392"/>
      <c r="L2" s="392"/>
      <c r="M2" s="392"/>
      <c r="N2" s="392"/>
      <c r="O2" s="393"/>
    </row>
    <row r="3" spans="1:20">
      <c r="B3" s="72" t="s">
        <v>184</v>
      </c>
      <c r="O3" s="393"/>
    </row>
    <row r="4" spans="1:20">
      <c r="O4" s="393"/>
    </row>
    <row r="6" spans="1:20">
      <c r="O6" s="398" t="s">
        <v>312</v>
      </c>
      <c r="P6" s="398"/>
    </row>
    <row r="13" spans="1:20" ht="15">
      <c r="O13" s="61"/>
      <c r="P13" s="277" t="s">
        <v>202</v>
      </c>
      <c r="Q13"/>
      <c r="R13"/>
      <c r="S13"/>
      <c r="T13"/>
    </row>
    <row r="14" spans="1:20" ht="15">
      <c r="O14" s="62"/>
      <c r="P14" s="277" t="s">
        <v>221</v>
      </c>
      <c r="Q14"/>
      <c r="R14"/>
      <c r="S14"/>
      <c r="T14"/>
    </row>
    <row r="15" spans="1:20" ht="15">
      <c r="O15" s="63"/>
      <c r="P15" s="277" t="s">
        <v>227</v>
      </c>
      <c r="Q15"/>
      <c r="R15"/>
      <c r="S15"/>
      <c r="T15"/>
    </row>
    <row r="16" spans="1:20" ht="15">
      <c r="O16" s="113"/>
      <c r="P16" s="277" t="s">
        <v>222</v>
      </c>
      <c r="Q16"/>
      <c r="R16"/>
      <c r="S16"/>
      <c r="T16"/>
    </row>
    <row r="17" spans="2:20" ht="15">
      <c r="O17"/>
      <c r="P17" s="277" t="s">
        <v>164</v>
      </c>
      <c r="Q17"/>
      <c r="R17"/>
      <c r="S17"/>
      <c r="T17"/>
    </row>
    <row r="31" spans="2:20" ht="15">
      <c r="B31" s="67" t="s">
        <v>275</v>
      </c>
      <c r="C31" s="68"/>
      <c r="D31" s="69"/>
      <c r="E31" s="69"/>
      <c r="F31" s="69"/>
      <c r="G31" s="69"/>
      <c r="H31" s="69"/>
      <c r="I31" s="69"/>
      <c r="J31" s="68"/>
    </row>
    <row r="32" spans="2:20" ht="15">
      <c r="B32" s="70" t="s">
        <v>2</v>
      </c>
      <c r="C32" s="68"/>
      <c r="D32" s="69"/>
      <c r="E32" s="69"/>
      <c r="F32" s="69"/>
      <c r="G32" s="69"/>
      <c r="H32" s="69"/>
      <c r="I32" s="69"/>
      <c r="J32" s="68"/>
    </row>
    <row r="33" spans="2:14" ht="33" customHeight="1">
      <c r="B33" s="394" t="s">
        <v>177</v>
      </c>
      <c r="C33" s="395"/>
      <c r="D33" s="395"/>
      <c r="E33" s="395"/>
      <c r="F33" s="395"/>
      <c r="G33" s="395"/>
      <c r="H33" s="395"/>
      <c r="I33" s="395"/>
      <c r="J33" s="395"/>
      <c r="K33" s="396"/>
      <c r="L33" s="396"/>
      <c r="M33" s="396"/>
      <c r="N33" s="396"/>
    </row>
    <row r="34" spans="2:14" s="154" customFormat="1" ht="15">
      <c r="B34" s="70" t="s">
        <v>310</v>
      </c>
      <c r="C34" s="68"/>
      <c r="D34" s="69"/>
      <c r="E34" s="69"/>
      <c r="F34" s="69"/>
      <c r="G34" s="69"/>
      <c r="H34" s="69"/>
      <c r="I34" s="69"/>
      <c r="J34" s="68"/>
    </row>
    <row r="35" spans="2:14" s="154" customFormat="1" ht="15">
      <c r="B35" s="70" t="s">
        <v>220</v>
      </c>
      <c r="C35" s="68"/>
      <c r="D35" s="69"/>
      <c r="E35" s="69"/>
      <c r="F35" s="69"/>
      <c r="G35" s="69"/>
      <c r="H35" s="69"/>
      <c r="I35" s="69"/>
      <c r="J35" s="68"/>
    </row>
    <row r="36" spans="2:14" s="154" customFormat="1">
      <c r="B36" s="397" t="s">
        <v>185</v>
      </c>
      <c r="C36" s="397"/>
      <c r="D36" s="397"/>
      <c r="E36" s="397"/>
      <c r="F36" s="397"/>
      <c r="G36" s="397"/>
      <c r="H36" s="397"/>
      <c r="I36" s="397"/>
      <c r="J36" s="397"/>
      <c r="K36" s="397"/>
      <c r="L36" s="397"/>
      <c r="M36" s="397"/>
      <c r="N36" s="397"/>
    </row>
    <row r="37" spans="2:14" s="154" customFormat="1">
      <c r="B37" s="397"/>
      <c r="C37" s="397"/>
      <c r="D37" s="397"/>
      <c r="E37" s="397"/>
      <c r="F37" s="397"/>
      <c r="G37" s="397"/>
      <c r="H37" s="397"/>
      <c r="I37" s="397"/>
      <c r="J37" s="397"/>
      <c r="K37" s="397"/>
      <c r="L37" s="397"/>
      <c r="M37" s="397"/>
      <c r="N37" s="397"/>
    </row>
    <row r="38" spans="2:14" s="228" customFormat="1" ht="15">
      <c r="B38" s="70" t="s">
        <v>210</v>
      </c>
      <c r="C38" s="68"/>
      <c r="D38" s="69"/>
      <c r="E38" s="69"/>
      <c r="F38" s="69"/>
      <c r="G38" s="69"/>
      <c r="H38" s="69"/>
      <c r="I38" s="69"/>
      <c r="J38" s="68"/>
    </row>
    <row r="39" spans="2:14">
      <c r="B39" s="324" t="s">
        <v>311</v>
      </c>
      <c r="C39" s="323"/>
      <c r="D39" s="323"/>
      <c r="E39" s="323"/>
      <c r="F39" s="323"/>
      <c r="G39" s="323"/>
    </row>
    <row r="40" spans="2:14">
      <c r="B40" s="34" t="s">
        <v>319</v>
      </c>
    </row>
  </sheetData>
  <sheetProtection password="B8D9" sheet="1" objects="1" scenarios="1"/>
  <mergeCells count="5">
    <mergeCell ref="B1:N2"/>
    <mergeCell ref="O1:O4"/>
    <mergeCell ref="B33:N33"/>
    <mergeCell ref="B36:N37"/>
    <mergeCell ref="O6:P6"/>
  </mergeCells>
  <hyperlinks>
    <hyperlink ref="O1" location="'List of Tables &amp; Charts'!A1" display="return to List of Tables &amp; Charts"/>
    <hyperlink ref="O6:P6" location="'Chart 3.2 DATA'!A1" display="view Chart 2a data"/>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5.xml><?xml version="1.0" encoding="utf-8"?>
<worksheet xmlns="http://schemas.openxmlformats.org/spreadsheetml/2006/main" xmlns:r="http://schemas.openxmlformats.org/officeDocument/2006/relationships">
  <sheetPr codeName="Sheet7">
    <pageSetUpPr fitToPage="1"/>
  </sheetPr>
  <dimension ref="A1:AG129"/>
  <sheetViews>
    <sheetView workbookViewId="0">
      <selection sqref="A1:A2"/>
    </sheetView>
  </sheetViews>
  <sheetFormatPr defaultRowHeight="11.25"/>
  <cols>
    <col min="1" max="1" width="15.7109375" style="71" customWidth="1"/>
    <col min="2" max="8" width="9.140625" style="71"/>
    <col min="9" max="14" width="9.7109375" style="71" customWidth="1"/>
    <col min="15" max="15" width="10.42578125" style="71" bestFit="1" customWidth="1"/>
    <col min="16" max="16" width="45.7109375" style="71" customWidth="1"/>
    <col min="17" max="20" width="11.7109375" style="136" customWidth="1"/>
    <col min="21" max="23" width="9.140625" style="71"/>
    <col min="24" max="25" width="12.7109375" style="71" customWidth="1"/>
    <col min="26" max="28" width="9.140625" style="71"/>
    <col min="29" max="29" width="35.5703125" style="71" bestFit="1" customWidth="1"/>
    <col min="30" max="16384" width="9.140625" style="71"/>
  </cols>
  <sheetData>
    <row r="1" spans="1:33" ht="15" customHeight="1">
      <c r="A1" s="399" t="s">
        <v>11</v>
      </c>
      <c r="B1" s="401" t="s">
        <v>28</v>
      </c>
      <c r="C1" s="402"/>
      <c r="D1" s="402"/>
      <c r="E1" s="402"/>
      <c r="F1" s="402"/>
      <c r="G1" s="402"/>
      <c r="H1" s="402"/>
      <c r="I1" s="117"/>
      <c r="J1" s="118"/>
      <c r="K1" s="118"/>
      <c r="L1" s="118"/>
      <c r="M1" s="118"/>
      <c r="N1" s="118"/>
      <c r="O1" s="389" t="s">
        <v>6</v>
      </c>
      <c r="P1" s="403"/>
      <c r="Q1" s="389">
        <v>2016</v>
      </c>
      <c r="R1" s="389"/>
      <c r="S1" s="389">
        <v>2017</v>
      </c>
      <c r="T1" s="389"/>
      <c r="AE1" s="285"/>
      <c r="AF1" s="285"/>
    </row>
    <row r="2" spans="1:33" ht="23.25" customHeight="1">
      <c r="A2" s="400"/>
      <c r="B2" s="119" t="s">
        <v>202</v>
      </c>
      <c r="C2" s="119" t="s">
        <v>218</v>
      </c>
      <c r="D2" s="120" t="s">
        <v>7</v>
      </c>
      <c r="E2" s="404" t="s">
        <v>205</v>
      </c>
      <c r="F2" s="404"/>
      <c r="G2" s="404" t="s">
        <v>219</v>
      </c>
      <c r="H2" s="405"/>
      <c r="I2" s="121" t="s">
        <v>192</v>
      </c>
      <c r="J2" s="122" t="s">
        <v>203</v>
      </c>
      <c r="K2" s="123" t="s">
        <v>8</v>
      </c>
      <c r="L2" s="124" t="s">
        <v>4</v>
      </c>
      <c r="M2" s="124" t="s">
        <v>3</v>
      </c>
      <c r="N2" s="125" t="s">
        <v>9</v>
      </c>
      <c r="O2" s="126" t="s">
        <v>10</v>
      </c>
      <c r="P2" s="127" t="s">
        <v>11</v>
      </c>
      <c r="Q2" s="127" t="s">
        <v>12</v>
      </c>
      <c r="R2" s="127" t="s">
        <v>13</v>
      </c>
      <c r="S2" s="127" t="s">
        <v>12</v>
      </c>
      <c r="T2" s="127" t="s">
        <v>13</v>
      </c>
      <c r="U2" s="281" t="s">
        <v>216</v>
      </c>
      <c r="W2" s="282"/>
      <c r="X2" s="282"/>
      <c r="Y2" s="282"/>
      <c r="Z2" s="282"/>
      <c r="AD2" s="282"/>
      <c r="AE2" s="282"/>
      <c r="AF2" s="282"/>
      <c r="AG2" s="282"/>
    </row>
    <row r="3" spans="1:33" ht="12">
      <c r="A3" s="128" t="str">
        <f t="shared" ref="A3:A31" si="0">O3</f>
        <v>Scotland</v>
      </c>
      <c r="B3" s="129">
        <f t="shared" ref="B3" si="1">Q3/R3*100</f>
        <v>81.685210651331417</v>
      </c>
      <c r="C3" s="129">
        <f t="shared" ref="C3" si="2">S3/T3*100</f>
        <v>81.948640483383684</v>
      </c>
      <c r="D3" s="129">
        <f>90</f>
        <v>90</v>
      </c>
      <c r="E3" s="3">
        <f t="shared" ref="E3" si="3">SUM(1*MID(I3,1,FIND(" - ",I3)-1))</f>
        <v>81</v>
      </c>
      <c r="F3" s="130">
        <f t="shared" ref="F3" si="4">SUM(1*MID(I3,FIND(" - ",I3)+2,LEN(I3)))</f>
        <v>83</v>
      </c>
      <c r="G3" s="130">
        <f t="shared" ref="G3" si="5">SUM(1*MID(J3,1,FIND(" - ",J3)-1))</f>
        <v>81</v>
      </c>
      <c r="H3" s="130">
        <f t="shared" ref="H3" si="6">SUM(1*MID(J3,FIND(" - ",J3)+2,LEN(J3)))</f>
        <v>83</v>
      </c>
      <c r="I3" s="131"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81 - 83</v>
      </c>
      <c r="J3" s="132"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81 - 83</v>
      </c>
      <c r="K3" s="133">
        <f t="shared" ref="K3" si="9">C3-B3</f>
        <v>0.26342983205226744</v>
      </c>
      <c r="L3" s="137">
        <f t="shared" ref="L3:L31" si="10">((S3/T3)-(Q3/R3))-(NORMSINV(1-(0.05/COUNTA($O$3:$O$31)))*(SQRT((((Q3/R3)*(1-(Q3/R3)))/R3)+(((S3/T3)*(1-(S3/T3)))/T3))))</f>
        <v>-1.523354430823478E-2</v>
      </c>
      <c r="M3" s="137">
        <f t="shared" ref="M3:M31" si="11">((S3/T3)-(Q3/R3))+(NORMSINV(1-(0.05/COUNTA($O$3:$O$31)))*(SQRT((((Q3/R3)*(1-(Q3/R3)))/R3)+(((S3/T3)*(1-(S3/T3)))/T3))))</f>
        <v>2.0502140949280066E-2</v>
      </c>
      <c r="N3" s="134">
        <f t="shared" ref="N3:N31" si="12">IF(ISERR(IF(AND(((S3/T3)-(Q3/R3))-(NORMSINV(1-(0.05/COUNTA($P$3:$P$31)))*(SQRT((((Q3/R3)*(1-(Q3/R3)))/R3)+(((S3/T3)*(1-(S3/T3)))/T3))))&gt;0,((S3/T3)-(Q3/R3))+(NORMSINV(1-(0.05/COUNTA($P$3:$P$31)))*(SQRT((((Q3/R3)*(1-(Q3/R3)))/R3)+(((S3/T3)*(1-(S3/T3)))/T3))))&gt;0),1,IF(AND(((S3/T3)-(Q3/R3))-(NORMSINV(1-(0.05/COUNTA($P$3:$P$31)))*(SQRT((((Q3/R3)*(1-(Q3/R3)))/R3)+(((S3/T3)*(1-(S3/T3)))/T3))))&lt;0,((S3/T3)-(Q3/R3))+(NORMSINV(1-(0.05/COUNTA($P$3:$P$31)))*(SQRT((((Q3/R3)*(1-(Q3/R3)))/R3)+(((S3/T3)*(1-(S3/T3)))/T3))))&lt;0),-1,0))),"",IF(AND(((S3/T3)-(Q3/R3))-(NORMSINV(1-(0.05/COUNTA($P$3:$P$31)))*(SQRT((((Q3/R3)*(1-(Q3/R3)))/R3)+(((S3/T3)*(1-(S3/T3)))/T3))))&gt;0,((S3/T3)-(Q3/R3))+(NORMSINV(1-(0.05/COUNTA($P$3:$P$31)))*(SQRT((((Q3/R3)*(1-(Q3/R3)))/R3)+(((S3/T3)*(1-(S3/T3)))/T3))))&gt;0),1,IF(AND(((S3/T3)-(Q3/R3))-(NORMSINV(1-(0.05/COUNTA($P$3:$P$31)))*(SQRT((((Q3/R3)*(1-(Q3/R3)))/R3)+(((S3/T3)*(1-(S3/T3)))/T3))))&lt;0,((S3/T3)-(Q3/R3))+(NORMSINV(1-(0.05/COUNTA($P$3:$P$31)))*(SQRT((((Q3/R3)*(1-(Q3/R3)))/R3)+(((S3/T3)*(1-(S3/T3)))/T3))))&lt;0),-1,0)))</f>
        <v>0</v>
      </c>
      <c r="O3" s="128" t="s">
        <v>118</v>
      </c>
      <c r="P3" s="128" t="s">
        <v>167</v>
      </c>
      <c r="Q3" s="150">
        <f>SUM(Q4:Q31)</f>
        <v>6534</v>
      </c>
      <c r="R3" s="150">
        <f>SUM(R4:R31)</f>
        <v>7999</v>
      </c>
      <c r="S3" s="150">
        <f>SUM(S4:S31)</f>
        <v>6510</v>
      </c>
      <c r="T3" s="150">
        <f>SUM(T4:T31)</f>
        <v>7944</v>
      </c>
      <c r="U3" s="281">
        <v>0</v>
      </c>
      <c r="W3" s="280"/>
      <c r="Z3" s="280"/>
      <c r="AD3" s="280"/>
      <c r="AG3" s="280"/>
    </row>
    <row r="4" spans="1:33" ht="12">
      <c r="A4" s="128" t="str">
        <f t="shared" si="0"/>
        <v>Belford*</v>
      </c>
      <c r="B4" s="129">
        <f t="shared" ref="B4:B31" si="13">Q4/R4*100</f>
        <v>100</v>
      </c>
      <c r="C4" s="129">
        <f t="shared" ref="C4:C31" si="14">S4/T4*100</f>
        <v>100</v>
      </c>
      <c r="D4" s="130">
        <f>90</f>
        <v>90</v>
      </c>
      <c r="E4" s="130">
        <f t="shared" ref="E4:E31" si="15">SUM(1*MID(I4,1,FIND(" - ",I4)-1))</f>
        <v>84</v>
      </c>
      <c r="F4" s="130">
        <f t="shared" ref="F4:F31" si="16">SUM(1*MID(I4,FIND(" - ",I4)+2,LEN(I4)))</f>
        <v>100</v>
      </c>
      <c r="G4" s="130">
        <f t="shared" ref="G4:G31" si="17">SUM(1*MID(J4,1,FIND(" - ",J4)-1))</f>
        <v>88</v>
      </c>
      <c r="H4" s="130">
        <f t="shared" ref="H4:H31" si="18">SUM(1*MID(J4,FIND(" - ",J4)+2,LEN(J4)))</f>
        <v>100</v>
      </c>
      <c r="I4" s="135" t="str">
        <f t="shared" ref="I4:I31" si="19">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84 - 100</v>
      </c>
      <c r="J4" s="132" t="str">
        <f t="shared" ref="J4:J31" si="20">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88 - 100</v>
      </c>
      <c r="K4" s="133">
        <f t="shared" ref="K4:K31" si="21">C4-B4</f>
        <v>0</v>
      </c>
      <c r="L4" s="137">
        <f t="shared" si="10"/>
        <v>0</v>
      </c>
      <c r="M4" s="137">
        <f t="shared" si="11"/>
        <v>0</v>
      </c>
      <c r="N4" s="134">
        <f t="shared" si="12"/>
        <v>0</v>
      </c>
      <c r="O4" s="128" t="s">
        <v>157</v>
      </c>
      <c r="P4" s="128" t="s">
        <v>72</v>
      </c>
      <c r="Q4" s="150">
        <v>20</v>
      </c>
      <c r="R4" s="150">
        <v>20</v>
      </c>
      <c r="S4" s="150">
        <v>27</v>
      </c>
      <c r="T4" s="150">
        <v>27</v>
      </c>
      <c r="U4" s="281">
        <v>1</v>
      </c>
      <c r="W4" s="280"/>
      <c r="Z4" s="280"/>
      <c r="AB4" s="286"/>
      <c r="AD4" s="280"/>
      <c r="AG4" s="280"/>
    </row>
    <row r="5" spans="1:33" ht="12">
      <c r="A5" s="128" t="str">
        <f t="shared" si="0"/>
        <v>Gilbert Bain*</v>
      </c>
      <c r="B5" s="129">
        <f t="shared" si="13"/>
        <v>100</v>
      </c>
      <c r="C5" s="129">
        <f t="shared" si="14"/>
        <v>100</v>
      </c>
      <c r="D5" s="130">
        <f>90</f>
        <v>90</v>
      </c>
      <c r="E5" s="130">
        <f t="shared" si="15"/>
        <v>90</v>
      </c>
      <c r="F5" s="130">
        <f t="shared" si="16"/>
        <v>100</v>
      </c>
      <c r="G5" s="130">
        <f t="shared" si="17"/>
        <v>86</v>
      </c>
      <c r="H5" s="130">
        <f t="shared" si="18"/>
        <v>100</v>
      </c>
      <c r="I5" s="135" t="str">
        <f t="shared" si="19"/>
        <v>90 - 100</v>
      </c>
      <c r="J5" s="132" t="str">
        <f t="shared" si="20"/>
        <v>86 - 100</v>
      </c>
      <c r="K5" s="133">
        <f t="shared" si="21"/>
        <v>0</v>
      </c>
      <c r="L5" s="137">
        <f t="shared" si="10"/>
        <v>0</v>
      </c>
      <c r="M5" s="137">
        <f t="shared" si="11"/>
        <v>0</v>
      </c>
      <c r="N5" s="134">
        <f t="shared" si="12"/>
        <v>0</v>
      </c>
      <c r="O5" s="128" t="s">
        <v>176</v>
      </c>
      <c r="P5" s="128" t="s">
        <v>104</v>
      </c>
      <c r="Q5" s="150">
        <v>36</v>
      </c>
      <c r="R5" s="150">
        <v>36</v>
      </c>
      <c r="S5" s="150">
        <v>23</v>
      </c>
      <c r="T5" s="150">
        <v>23</v>
      </c>
      <c r="U5" s="281">
        <v>2</v>
      </c>
      <c r="W5" s="280"/>
      <c r="Z5" s="280"/>
      <c r="AB5" s="286"/>
      <c r="AD5" s="280"/>
      <c r="AG5" s="280"/>
    </row>
    <row r="6" spans="1:33" ht="12">
      <c r="A6" s="128" t="str">
        <f t="shared" si="0"/>
        <v>Caithness*</v>
      </c>
      <c r="B6" s="129">
        <f t="shared" si="13"/>
        <v>100</v>
      </c>
      <c r="C6" s="129">
        <f t="shared" si="14"/>
        <v>97.560975609756099</v>
      </c>
      <c r="D6" s="130">
        <f>90</f>
        <v>90</v>
      </c>
      <c r="E6" s="130">
        <f t="shared" si="15"/>
        <v>92</v>
      </c>
      <c r="F6" s="130">
        <f t="shared" si="16"/>
        <v>100</v>
      </c>
      <c r="G6" s="130">
        <f t="shared" si="17"/>
        <v>87</v>
      </c>
      <c r="H6" s="130">
        <f t="shared" si="18"/>
        <v>100</v>
      </c>
      <c r="I6" s="135" t="str">
        <f t="shared" si="19"/>
        <v>92 - 100</v>
      </c>
      <c r="J6" s="132" t="str">
        <f t="shared" si="20"/>
        <v>87 - 100</v>
      </c>
      <c r="K6" s="133">
        <f t="shared" si="21"/>
        <v>-2.4390243902439011</v>
      </c>
      <c r="L6" s="137">
        <f t="shared" si="10"/>
        <v>-9.4848240295488398E-2</v>
      </c>
      <c r="M6" s="137">
        <f t="shared" si="11"/>
        <v>4.6067752490610306E-2</v>
      </c>
      <c r="N6" s="134">
        <f t="shared" si="12"/>
        <v>0</v>
      </c>
      <c r="O6" s="128" t="s">
        <v>158</v>
      </c>
      <c r="P6" s="128" t="s">
        <v>75</v>
      </c>
      <c r="Q6" s="150">
        <v>44</v>
      </c>
      <c r="R6" s="150">
        <v>44</v>
      </c>
      <c r="S6" s="150">
        <v>40</v>
      </c>
      <c r="T6" s="150">
        <v>41</v>
      </c>
      <c r="U6" s="281">
        <v>3</v>
      </c>
      <c r="W6" s="280"/>
      <c r="Z6" s="280"/>
      <c r="AB6" s="286"/>
      <c r="AD6" s="280"/>
      <c r="AG6" s="280"/>
    </row>
    <row r="7" spans="1:33" ht="12">
      <c r="A7" s="128" t="str">
        <f t="shared" si="0"/>
        <v>GCH*</v>
      </c>
      <c r="B7" s="129">
        <f t="shared" si="13"/>
        <v>100</v>
      </c>
      <c r="C7" s="129">
        <f t="shared" si="14"/>
        <v>97.297297297297305</v>
      </c>
      <c r="D7" s="130">
        <f>90</f>
        <v>90</v>
      </c>
      <c r="E7" s="130">
        <f t="shared" si="15"/>
        <v>90</v>
      </c>
      <c r="F7" s="130">
        <f t="shared" si="16"/>
        <v>100</v>
      </c>
      <c r="G7" s="130">
        <f t="shared" si="17"/>
        <v>86</v>
      </c>
      <c r="H7" s="130">
        <f t="shared" si="18"/>
        <v>100</v>
      </c>
      <c r="I7" s="135" t="str">
        <f t="shared" si="19"/>
        <v>90 - 100</v>
      </c>
      <c r="J7" s="132" t="str">
        <f t="shared" si="20"/>
        <v>86 - 100</v>
      </c>
      <c r="K7" s="133">
        <f t="shared" si="21"/>
        <v>-2.7027027027026946</v>
      </c>
      <c r="L7" s="137">
        <f t="shared" si="10"/>
        <v>-0.10499652586537384</v>
      </c>
      <c r="M7" s="137">
        <f t="shared" si="11"/>
        <v>5.0942471811319889E-2</v>
      </c>
      <c r="N7" s="134">
        <f t="shared" si="12"/>
        <v>0</v>
      </c>
      <c r="O7" s="128" t="s">
        <v>156</v>
      </c>
      <c r="P7" s="128" t="s">
        <v>53</v>
      </c>
      <c r="Q7" s="150">
        <v>33</v>
      </c>
      <c r="R7" s="150">
        <v>33</v>
      </c>
      <c r="S7" s="150">
        <v>36</v>
      </c>
      <c r="T7" s="150">
        <v>37</v>
      </c>
      <c r="U7" s="281">
        <v>4</v>
      </c>
      <c r="W7" s="280"/>
      <c r="Z7" s="280"/>
      <c r="AB7" s="286"/>
      <c r="AD7" s="280"/>
      <c r="AG7" s="280"/>
    </row>
    <row r="8" spans="1:33" ht="12">
      <c r="A8" s="128" t="str">
        <f t="shared" si="0"/>
        <v>Crosshouse</v>
      </c>
      <c r="B8" s="129">
        <f t="shared" si="13"/>
        <v>96.802325581395351</v>
      </c>
      <c r="C8" s="129">
        <f t="shared" si="14"/>
        <v>95.39568345323741</v>
      </c>
      <c r="D8" s="130">
        <f>90</f>
        <v>90</v>
      </c>
      <c r="E8" s="130">
        <f t="shared" si="15"/>
        <v>95</v>
      </c>
      <c r="F8" s="130">
        <f t="shared" si="16"/>
        <v>98</v>
      </c>
      <c r="G8" s="130">
        <f t="shared" si="17"/>
        <v>94</v>
      </c>
      <c r="H8" s="130">
        <f t="shared" si="18"/>
        <v>97</v>
      </c>
      <c r="I8" s="135" t="str">
        <f t="shared" si="19"/>
        <v>95 - 98</v>
      </c>
      <c r="J8" s="132" t="str">
        <f t="shared" si="20"/>
        <v>94 - 97</v>
      </c>
      <c r="K8" s="133">
        <f t="shared" si="21"/>
        <v>-1.4066421281579409</v>
      </c>
      <c r="L8" s="137">
        <f t="shared" si="10"/>
        <v>-4.4487215659319262E-2</v>
      </c>
      <c r="M8" s="137">
        <f t="shared" si="11"/>
        <v>1.6354373096160422E-2</v>
      </c>
      <c r="N8" s="134">
        <f t="shared" si="12"/>
        <v>0</v>
      </c>
      <c r="O8" s="128" t="s">
        <v>46</v>
      </c>
      <c r="P8" s="128" t="s">
        <v>45</v>
      </c>
      <c r="Q8" s="150">
        <v>666</v>
      </c>
      <c r="R8" s="150">
        <v>688</v>
      </c>
      <c r="S8" s="150">
        <v>663</v>
      </c>
      <c r="T8" s="150">
        <v>695</v>
      </c>
      <c r="U8" s="281">
        <v>5</v>
      </c>
      <c r="W8" s="280"/>
      <c r="Z8" s="280"/>
      <c r="AB8" s="286"/>
      <c r="AD8" s="280"/>
      <c r="AG8" s="280"/>
    </row>
    <row r="9" spans="1:33" ht="12">
      <c r="A9" s="128" t="str">
        <f t="shared" si="0"/>
        <v>Hairmyres</v>
      </c>
      <c r="B9" s="129">
        <f t="shared" si="13"/>
        <v>87.924528301886795</v>
      </c>
      <c r="C9" s="129">
        <f t="shared" si="14"/>
        <v>91.666666666666657</v>
      </c>
      <c r="D9" s="130">
        <f>90</f>
        <v>90</v>
      </c>
      <c r="E9" s="130">
        <f t="shared" si="15"/>
        <v>83</v>
      </c>
      <c r="F9" s="130">
        <f t="shared" si="16"/>
        <v>91</v>
      </c>
      <c r="G9" s="130">
        <f t="shared" si="17"/>
        <v>88</v>
      </c>
      <c r="H9" s="130">
        <f t="shared" si="18"/>
        <v>94</v>
      </c>
      <c r="I9" s="135" t="str">
        <f t="shared" si="19"/>
        <v>83 - 91</v>
      </c>
      <c r="J9" s="132" t="str">
        <f t="shared" si="20"/>
        <v>88 - 94</v>
      </c>
      <c r="K9" s="133">
        <f t="shared" si="21"/>
        <v>3.7421383647798621</v>
      </c>
      <c r="L9" s="137">
        <f t="shared" si="10"/>
        <v>-3.940353613503661E-2</v>
      </c>
      <c r="M9" s="137">
        <f t="shared" si="11"/>
        <v>0.11424630343063397</v>
      </c>
      <c r="N9" s="134">
        <f t="shared" si="12"/>
        <v>0</v>
      </c>
      <c r="O9" s="128" t="s">
        <v>85</v>
      </c>
      <c r="P9" s="128" t="s">
        <v>84</v>
      </c>
      <c r="Q9" s="150">
        <v>233</v>
      </c>
      <c r="R9" s="150">
        <v>265</v>
      </c>
      <c r="S9" s="150">
        <v>242</v>
      </c>
      <c r="T9" s="150">
        <v>264</v>
      </c>
      <c r="U9" s="281">
        <v>6</v>
      </c>
      <c r="W9" s="280"/>
      <c r="Z9" s="280"/>
      <c r="AB9" s="286"/>
      <c r="AD9" s="280"/>
      <c r="AG9" s="280"/>
    </row>
    <row r="10" spans="1:33" ht="12">
      <c r="A10" s="128" t="str">
        <f t="shared" si="0"/>
        <v>IRH</v>
      </c>
      <c r="B10" s="129">
        <f t="shared" si="13"/>
        <v>91.620111731843579</v>
      </c>
      <c r="C10" s="129">
        <f t="shared" si="14"/>
        <v>90.686274509803923</v>
      </c>
      <c r="D10" s="130">
        <f>90</f>
        <v>90</v>
      </c>
      <c r="E10" s="130">
        <f t="shared" si="15"/>
        <v>87</v>
      </c>
      <c r="F10" s="130">
        <f t="shared" si="16"/>
        <v>95</v>
      </c>
      <c r="G10" s="130">
        <f t="shared" si="17"/>
        <v>86</v>
      </c>
      <c r="H10" s="130">
        <f t="shared" si="18"/>
        <v>94</v>
      </c>
      <c r="I10" s="135" t="str">
        <f t="shared" si="19"/>
        <v>87 - 95</v>
      </c>
      <c r="J10" s="132" t="str">
        <f t="shared" si="20"/>
        <v>86 - 94</v>
      </c>
      <c r="K10" s="133">
        <f t="shared" si="21"/>
        <v>-0.93383722203965647</v>
      </c>
      <c r="L10" s="137">
        <f t="shared" si="10"/>
        <v>-9.4252050638476637E-2</v>
      </c>
      <c r="M10" s="137">
        <f t="shared" si="11"/>
        <v>7.5575306197683489E-2</v>
      </c>
      <c r="N10" s="134">
        <f t="shared" si="12"/>
        <v>0</v>
      </c>
      <c r="O10" s="128" t="s">
        <v>68</v>
      </c>
      <c r="P10" s="128" t="s">
        <v>67</v>
      </c>
      <c r="Q10" s="150">
        <v>164</v>
      </c>
      <c r="R10" s="150">
        <v>179</v>
      </c>
      <c r="S10" s="150">
        <v>185</v>
      </c>
      <c r="T10" s="150">
        <v>204</v>
      </c>
      <c r="U10" s="281">
        <v>7</v>
      </c>
      <c r="W10" s="280"/>
      <c r="Z10" s="280"/>
      <c r="AB10" s="286"/>
      <c r="AD10" s="280"/>
      <c r="AG10" s="280"/>
    </row>
    <row r="11" spans="1:33" ht="12">
      <c r="A11" s="128" t="str">
        <f t="shared" si="0"/>
        <v>VHK</v>
      </c>
      <c r="B11" s="129">
        <f t="shared" si="13"/>
        <v>87.571701720841304</v>
      </c>
      <c r="C11" s="129">
        <f t="shared" si="14"/>
        <v>89.087301587301596</v>
      </c>
      <c r="D11" s="130">
        <f>90</f>
        <v>90</v>
      </c>
      <c r="E11" s="130">
        <f t="shared" si="15"/>
        <v>84</v>
      </c>
      <c r="F11" s="130">
        <f t="shared" si="16"/>
        <v>90</v>
      </c>
      <c r="G11" s="130">
        <f t="shared" si="17"/>
        <v>86</v>
      </c>
      <c r="H11" s="130">
        <f t="shared" si="18"/>
        <v>92</v>
      </c>
      <c r="I11" s="135" t="str">
        <f t="shared" si="19"/>
        <v>84 - 90</v>
      </c>
      <c r="J11" s="132" t="str">
        <f t="shared" si="20"/>
        <v>86 - 92</v>
      </c>
      <c r="K11" s="133">
        <f t="shared" si="21"/>
        <v>1.5155998664602919</v>
      </c>
      <c r="L11" s="137">
        <f t="shared" si="10"/>
        <v>-4.3409944465625717E-2</v>
      </c>
      <c r="M11" s="137">
        <f t="shared" si="11"/>
        <v>7.3721941794831575E-2</v>
      </c>
      <c r="N11" s="134">
        <f t="shared" si="12"/>
        <v>0</v>
      </c>
      <c r="O11" s="128" t="s">
        <v>146</v>
      </c>
      <c r="P11" s="128" t="s">
        <v>168</v>
      </c>
      <c r="Q11" s="150">
        <v>458</v>
      </c>
      <c r="R11" s="150">
        <v>523</v>
      </c>
      <c r="S11" s="150">
        <v>449</v>
      </c>
      <c r="T11" s="150">
        <v>504</v>
      </c>
      <c r="U11" s="281">
        <v>8</v>
      </c>
      <c r="W11" s="280"/>
      <c r="Z11" s="280"/>
      <c r="AB11" s="286"/>
      <c r="AD11" s="280"/>
      <c r="AG11" s="280"/>
    </row>
    <row r="12" spans="1:33" ht="12">
      <c r="A12" s="128" t="str">
        <f t="shared" si="0"/>
        <v>Western Isles</v>
      </c>
      <c r="B12" s="129">
        <f t="shared" si="13"/>
        <v>100</v>
      </c>
      <c r="C12" s="129">
        <f t="shared" si="14"/>
        <v>88.888888888888886</v>
      </c>
      <c r="D12" s="130">
        <f>90</f>
        <v>90</v>
      </c>
      <c r="E12" s="130">
        <f t="shared" si="15"/>
        <v>86</v>
      </c>
      <c r="F12" s="130">
        <f t="shared" si="16"/>
        <v>100</v>
      </c>
      <c r="G12" s="130">
        <f t="shared" si="17"/>
        <v>75</v>
      </c>
      <c r="H12" s="130">
        <f t="shared" si="18"/>
        <v>96</v>
      </c>
      <c r="I12" s="135" t="str">
        <f t="shared" si="19"/>
        <v>86 - 100</v>
      </c>
      <c r="J12" s="132" t="str">
        <f t="shared" si="20"/>
        <v>75 - 96</v>
      </c>
      <c r="K12" s="133">
        <f t="shared" si="21"/>
        <v>-11.111111111111114</v>
      </c>
      <c r="L12" s="137">
        <f t="shared" si="10"/>
        <v>-0.26430001621532856</v>
      </c>
      <c r="M12" s="137">
        <f t="shared" si="11"/>
        <v>4.2077793993106238E-2</v>
      </c>
      <c r="N12" s="134">
        <f t="shared" si="12"/>
        <v>0</v>
      </c>
      <c r="O12" s="128" t="s">
        <v>23</v>
      </c>
      <c r="P12" s="128" t="s">
        <v>116</v>
      </c>
      <c r="Q12" s="150">
        <v>23</v>
      </c>
      <c r="R12" s="150">
        <v>23</v>
      </c>
      <c r="S12" s="150">
        <v>32</v>
      </c>
      <c r="T12" s="150">
        <v>36</v>
      </c>
      <c r="U12" s="281">
        <v>9</v>
      </c>
      <c r="W12" s="280"/>
      <c r="Z12" s="280"/>
      <c r="AB12" s="286"/>
      <c r="AD12" s="280"/>
      <c r="AG12" s="280"/>
    </row>
    <row r="13" spans="1:33" ht="12">
      <c r="A13" s="128" t="str">
        <f t="shared" si="0"/>
        <v>FVRH</v>
      </c>
      <c r="B13" s="129">
        <f t="shared" si="13"/>
        <v>85.477178423236509</v>
      </c>
      <c r="C13" s="129">
        <f t="shared" si="14"/>
        <v>87.553648068669531</v>
      </c>
      <c r="D13" s="130">
        <f>90</f>
        <v>90</v>
      </c>
      <c r="E13" s="130">
        <f t="shared" si="15"/>
        <v>82</v>
      </c>
      <c r="F13" s="130">
        <f t="shared" si="16"/>
        <v>88</v>
      </c>
      <c r="G13" s="130">
        <f t="shared" si="17"/>
        <v>84</v>
      </c>
      <c r="H13" s="130">
        <f t="shared" si="18"/>
        <v>90</v>
      </c>
      <c r="I13" s="135" t="str">
        <f t="shared" si="19"/>
        <v>82 - 88</v>
      </c>
      <c r="J13" s="132" t="str">
        <f t="shared" si="20"/>
        <v>84 - 90</v>
      </c>
      <c r="K13" s="133">
        <f t="shared" si="21"/>
        <v>2.076469645433022</v>
      </c>
      <c r="L13" s="137">
        <f t="shared" si="10"/>
        <v>-4.4067398290150356E-2</v>
      </c>
      <c r="M13" s="137">
        <f t="shared" si="11"/>
        <v>8.5596791198810779E-2</v>
      </c>
      <c r="N13" s="134">
        <f t="shared" si="12"/>
        <v>0</v>
      </c>
      <c r="O13" s="128" t="s">
        <v>148</v>
      </c>
      <c r="P13" s="128" t="s">
        <v>58</v>
      </c>
      <c r="Q13" s="150">
        <v>412</v>
      </c>
      <c r="R13" s="150">
        <v>482</v>
      </c>
      <c r="S13" s="150">
        <v>408</v>
      </c>
      <c r="T13" s="150">
        <v>466</v>
      </c>
      <c r="U13" s="281">
        <v>10</v>
      </c>
      <c r="W13" s="280"/>
      <c r="Z13" s="280"/>
      <c r="AA13" s="288"/>
      <c r="AB13" s="286"/>
      <c r="AD13" s="280"/>
      <c r="AG13" s="280"/>
    </row>
    <row r="14" spans="1:33" ht="12">
      <c r="A14" s="128" t="str">
        <f t="shared" si="0"/>
        <v>QEUH</v>
      </c>
      <c r="B14" s="129">
        <f t="shared" si="13"/>
        <v>85.213270142180093</v>
      </c>
      <c r="C14" s="129">
        <f t="shared" si="14"/>
        <v>86.58777120315581</v>
      </c>
      <c r="D14" s="130">
        <f>90</f>
        <v>90</v>
      </c>
      <c r="E14" s="130">
        <f t="shared" si="15"/>
        <v>83</v>
      </c>
      <c r="F14" s="130">
        <f t="shared" si="16"/>
        <v>87</v>
      </c>
      <c r="G14" s="130">
        <f t="shared" si="17"/>
        <v>84</v>
      </c>
      <c r="H14" s="130">
        <f t="shared" si="18"/>
        <v>89</v>
      </c>
      <c r="I14" s="135" t="str">
        <f t="shared" si="19"/>
        <v>83 - 87</v>
      </c>
      <c r="J14" s="132" t="str">
        <f t="shared" si="20"/>
        <v>84 - 89</v>
      </c>
      <c r="K14" s="133">
        <f t="shared" si="21"/>
        <v>1.3745010609757173</v>
      </c>
      <c r="L14" s="137">
        <f t="shared" si="10"/>
        <v>-3.0990293930250705E-2</v>
      </c>
      <c r="M14" s="137">
        <f t="shared" si="11"/>
        <v>5.8480315149765087E-2</v>
      </c>
      <c r="N14" s="134">
        <f t="shared" si="12"/>
        <v>0</v>
      </c>
      <c r="O14" s="128" t="s">
        <v>194</v>
      </c>
      <c r="P14" s="128" t="s">
        <v>193</v>
      </c>
      <c r="Q14" s="150">
        <v>899</v>
      </c>
      <c r="R14" s="150">
        <v>1055</v>
      </c>
      <c r="S14" s="150">
        <v>878</v>
      </c>
      <c r="T14" s="150">
        <v>1014</v>
      </c>
      <c r="U14" s="281">
        <v>11</v>
      </c>
      <c r="W14" s="280"/>
      <c r="Z14" s="280"/>
      <c r="AA14" s="288"/>
      <c r="AB14" s="286"/>
      <c r="AD14" s="280"/>
      <c r="AG14" s="280"/>
    </row>
    <row r="15" spans="1:33" ht="12">
      <c r="A15" s="128" t="str">
        <f t="shared" si="0"/>
        <v>GRI</v>
      </c>
      <c r="B15" s="129">
        <f t="shared" si="13"/>
        <v>86.865148861646233</v>
      </c>
      <c r="C15" s="129">
        <f t="shared" si="14"/>
        <v>86.402753872633383</v>
      </c>
      <c r="D15" s="130">
        <f>90</f>
        <v>90</v>
      </c>
      <c r="E15" s="130">
        <f t="shared" si="15"/>
        <v>84</v>
      </c>
      <c r="F15" s="130">
        <f t="shared" si="16"/>
        <v>89</v>
      </c>
      <c r="G15" s="130">
        <f t="shared" si="17"/>
        <v>83</v>
      </c>
      <c r="H15" s="130">
        <f t="shared" si="18"/>
        <v>89</v>
      </c>
      <c r="I15" s="135" t="str">
        <f t="shared" si="19"/>
        <v>84 - 89</v>
      </c>
      <c r="J15" s="132" t="str">
        <f t="shared" si="20"/>
        <v>83 - 89</v>
      </c>
      <c r="K15" s="133">
        <f t="shared" si="21"/>
        <v>-0.46239498901285003</v>
      </c>
      <c r="L15" s="137">
        <f t="shared" si="10"/>
        <v>-6.3265329110959653E-2</v>
      </c>
      <c r="M15" s="137">
        <f t="shared" si="11"/>
        <v>5.4017429330702679E-2</v>
      </c>
      <c r="N15" s="134">
        <f t="shared" si="12"/>
        <v>0</v>
      </c>
      <c r="O15" s="128" t="s">
        <v>149</v>
      </c>
      <c r="P15" s="128" t="s">
        <v>65</v>
      </c>
      <c r="Q15" s="150">
        <v>496</v>
      </c>
      <c r="R15" s="150">
        <v>571</v>
      </c>
      <c r="S15" s="150">
        <v>502</v>
      </c>
      <c r="T15" s="150">
        <v>581</v>
      </c>
      <c r="U15" s="281">
        <v>12</v>
      </c>
      <c r="W15" s="280"/>
      <c r="Z15" s="280"/>
      <c r="AB15" s="286"/>
      <c r="AD15" s="280"/>
      <c r="AG15" s="280"/>
    </row>
    <row r="16" spans="1:33" ht="12">
      <c r="A16" s="128" t="str">
        <f t="shared" si="0"/>
        <v>Wishaw</v>
      </c>
      <c r="B16" s="129">
        <f t="shared" si="13"/>
        <v>85.245901639344254</v>
      </c>
      <c r="C16" s="129">
        <f t="shared" si="14"/>
        <v>86.08695652173914</v>
      </c>
      <c r="D16" s="130">
        <f>90</f>
        <v>90</v>
      </c>
      <c r="E16" s="130">
        <f t="shared" si="15"/>
        <v>81</v>
      </c>
      <c r="F16" s="130">
        <f t="shared" si="16"/>
        <v>89</v>
      </c>
      <c r="G16" s="130">
        <f t="shared" si="17"/>
        <v>82</v>
      </c>
      <c r="H16" s="130">
        <f t="shared" si="18"/>
        <v>89</v>
      </c>
      <c r="I16" s="135" t="str">
        <f t="shared" si="19"/>
        <v>81 - 89</v>
      </c>
      <c r="J16" s="132" t="str">
        <f t="shared" si="20"/>
        <v>82 - 89</v>
      </c>
      <c r="K16" s="133">
        <f t="shared" si="21"/>
        <v>0.84105488239488579</v>
      </c>
      <c r="L16" s="137">
        <f t="shared" si="10"/>
        <v>-7.2192375721988486E-2</v>
      </c>
      <c r="M16" s="137">
        <f t="shared" si="11"/>
        <v>8.9013473369886006E-2</v>
      </c>
      <c r="N16" s="134">
        <f t="shared" si="12"/>
        <v>0</v>
      </c>
      <c r="O16" s="128" t="s">
        <v>91</v>
      </c>
      <c r="P16" s="128" t="s">
        <v>90</v>
      </c>
      <c r="Q16" s="150">
        <v>260</v>
      </c>
      <c r="R16" s="150">
        <v>305</v>
      </c>
      <c r="S16" s="150">
        <v>297</v>
      </c>
      <c r="T16" s="150">
        <v>345</v>
      </c>
      <c r="U16" s="281">
        <v>13</v>
      </c>
      <c r="W16" s="280"/>
      <c r="Z16" s="280"/>
      <c r="AB16" s="286"/>
      <c r="AD16" s="280"/>
      <c r="AG16" s="280"/>
    </row>
    <row r="17" spans="1:33" ht="12">
      <c r="A17" s="128" t="str">
        <f t="shared" si="0"/>
        <v>Monklands</v>
      </c>
      <c r="B17" s="129">
        <f t="shared" si="13"/>
        <v>87.050359712230218</v>
      </c>
      <c r="C17" s="129">
        <f t="shared" si="14"/>
        <v>85.440613026819918</v>
      </c>
      <c r="D17" s="130">
        <f>90</f>
        <v>90</v>
      </c>
      <c r="E17" s="130">
        <f t="shared" si="15"/>
        <v>83</v>
      </c>
      <c r="F17" s="130">
        <f t="shared" si="16"/>
        <v>90</v>
      </c>
      <c r="G17" s="130">
        <f t="shared" si="17"/>
        <v>81</v>
      </c>
      <c r="H17" s="130">
        <f t="shared" si="18"/>
        <v>89</v>
      </c>
      <c r="I17" s="135" t="str">
        <f t="shared" si="19"/>
        <v>83 - 90</v>
      </c>
      <c r="J17" s="132" t="str">
        <f t="shared" si="20"/>
        <v>81 - 89</v>
      </c>
      <c r="K17" s="133">
        <f t="shared" si="21"/>
        <v>-1.6097466854103004</v>
      </c>
      <c r="L17" s="137">
        <f t="shared" si="10"/>
        <v>-0.10296085759986057</v>
      </c>
      <c r="M17" s="137">
        <f t="shared" si="11"/>
        <v>7.0765923891654647E-2</v>
      </c>
      <c r="N17" s="134">
        <f t="shared" si="12"/>
        <v>0</v>
      </c>
      <c r="O17" s="128" t="s">
        <v>88</v>
      </c>
      <c r="P17" s="128" t="s">
        <v>87</v>
      </c>
      <c r="Q17" s="150">
        <v>242</v>
      </c>
      <c r="R17" s="150">
        <v>278</v>
      </c>
      <c r="S17" s="150">
        <v>223</v>
      </c>
      <c r="T17" s="150">
        <v>261</v>
      </c>
      <c r="U17" s="281">
        <v>14</v>
      </c>
      <c r="W17" s="280"/>
      <c r="Z17" s="280"/>
      <c r="AB17" s="286"/>
      <c r="AD17" s="280"/>
      <c r="AG17" s="280"/>
    </row>
    <row r="18" spans="1:33" ht="12">
      <c r="A18" s="128" t="str">
        <f t="shared" si="0"/>
        <v>Ninewells</v>
      </c>
      <c r="B18" s="129">
        <f t="shared" si="13"/>
        <v>84.198645598194133</v>
      </c>
      <c r="C18" s="129">
        <f t="shared" si="14"/>
        <v>83.047210300429185</v>
      </c>
      <c r="D18" s="130">
        <f>90</f>
        <v>90</v>
      </c>
      <c r="E18" s="130">
        <f t="shared" si="15"/>
        <v>81</v>
      </c>
      <c r="F18" s="130">
        <f t="shared" si="16"/>
        <v>87</v>
      </c>
      <c r="G18" s="130">
        <f t="shared" si="17"/>
        <v>79</v>
      </c>
      <c r="H18" s="130">
        <f t="shared" si="18"/>
        <v>86</v>
      </c>
      <c r="I18" s="135" t="str">
        <f t="shared" si="19"/>
        <v>81 - 87</v>
      </c>
      <c r="J18" s="132" t="str">
        <f t="shared" si="20"/>
        <v>79 - 86</v>
      </c>
      <c r="K18" s="133">
        <f t="shared" si="21"/>
        <v>-1.151435297764948</v>
      </c>
      <c r="L18" s="137">
        <f t="shared" si="10"/>
        <v>-8.3299738564704601E-2</v>
      </c>
      <c r="M18" s="137">
        <f t="shared" si="11"/>
        <v>6.0271032609405667E-2</v>
      </c>
      <c r="N18" s="134">
        <f t="shared" si="12"/>
        <v>0</v>
      </c>
      <c r="O18" s="128" t="s">
        <v>108</v>
      </c>
      <c r="P18" s="128" t="s">
        <v>107</v>
      </c>
      <c r="Q18" s="150">
        <v>373</v>
      </c>
      <c r="R18" s="150">
        <v>443</v>
      </c>
      <c r="S18" s="150">
        <v>387</v>
      </c>
      <c r="T18" s="150">
        <v>466</v>
      </c>
      <c r="U18" s="281">
        <v>15</v>
      </c>
      <c r="W18" s="280"/>
      <c r="Z18" s="280"/>
      <c r="AB18" s="286"/>
      <c r="AD18" s="280"/>
      <c r="AG18" s="280"/>
    </row>
    <row r="19" spans="1:33" ht="12">
      <c r="A19" s="128" t="str">
        <f t="shared" si="0"/>
        <v>SJH</v>
      </c>
      <c r="B19" s="129">
        <f t="shared" si="13"/>
        <v>70.995670995671006</v>
      </c>
      <c r="C19" s="129">
        <f t="shared" si="14"/>
        <v>80.603448275862064</v>
      </c>
      <c r="D19" s="130">
        <f>90</f>
        <v>90</v>
      </c>
      <c r="E19" s="130">
        <f t="shared" si="15"/>
        <v>65</v>
      </c>
      <c r="F19" s="130">
        <f t="shared" si="16"/>
        <v>76</v>
      </c>
      <c r="G19" s="130">
        <f t="shared" si="17"/>
        <v>75</v>
      </c>
      <c r="H19" s="130">
        <f t="shared" si="18"/>
        <v>85</v>
      </c>
      <c r="I19" s="135" t="str">
        <f t="shared" si="19"/>
        <v>65 - 76</v>
      </c>
      <c r="J19" s="132" t="str">
        <f t="shared" si="20"/>
        <v>75 - 85</v>
      </c>
      <c r="K19" s="133">
        <f t="shared" si="21"/>
        <v>9.6077772801910584</v>
      </c>
      <c r="L19" s="137">
        <f t="shared" si="10"/>
        <v>-1.9633748310312185E-2</v>
      </c>
      <c r="M19" s="137">
        <f t="shared" si="11"/>
        <v>0.21178929391413348</v>
      </c>
      <c r="N19" s="134">
        <f t="shared" si="12"/>
        <v>0</v>
      </c>
      <c r="O19" s="128" t="s">
        <v>96</v>
      </c>
      <c r="P19" s="128" t="s">
        <v>95</v>
      </c>
      <c r="Q19" s="150">
        <v>164</v>
      </c>
      <c r="R19" s="150">
        <v>231</v>
      </c>
      <c r="S19" s="150">
        <v>187</v>
      </c>
      <c r="T19" s="150">
        <v>232</v>
      </c>
      <c r="U19" s="281">
        <v>16</v>
      </c>
      <c r="W19" s="280"/>
      <c r="Z19" s="280"/>
      <c r="AB19" s="286"/>
      <c r="AD19" s="280"/>
      <c r="AG19" s="280"/>
    </row>
    <row r="20" spans="1:33" ht="12">
      <c r="A20" s="128" t="str">
        <f t="shared" si="0"/>
        <v>Balfour</v>
      </c>
      <c r="B20" s="129">
        <f t="shared" si="13"/>
        <v>65.384615384615387</v>
      </c>
      <c r="C20" s="129">
        <f t="shared" si="14"/>
        <v>80</v>
      </c>
      <c r="D20" s="130">
        <f>90</f>
        <v>90</v>
      </c>
      <c r="E20" s="130">
        <f t="shared" si="15"/>
        <v>46</v>
      </c>
      <c r="F20" s="130">
        <f t="shared" si="16"/>
        <v>81</v>
      </c>
      <c r="G20" s="130">
        <f t="shared" si="17"/>
        <v>61</v>
      </c>
      <c r="H20" s="130">
        <f t="shared" si="18"/>
        <v>91</v>
      </c>
      <c r="I20" s="135" t="str">
        <f t="shared" si="19"/>
        <v>46 - 81</v>
      </c>
      <c r="J20" s="132" t="str">
        <f t="shared" si="20"/>
        <v>61 - 91</v>
      </c>
      <c r="K20" s="133">
        <f t="shared" si="21"/>
        <v>14.615384615384613</v>
      </c>
      <c r="L20" s="137">
        <f t="shared" si="10"/>
        <v>-0.21329508433580635</v>
      </c>
      <c r="M20" s="137">
        <f t="shared" si="11"/>
        <v>0.50560277664349873</v>
      </c>
      <c r="N20" s="134">
        <f t="shared" si="12"/>
        <v>0</v>
      </c>
      <c r="O20" s="128" t="s">
        <v>102</v>
      </c>
      <c r="P20" s="128" t="s">
        <v>101</v>
      </c>
      <c r="Q20" s="150">
        <v>17</v>
      </c>
      <c r="R20" s="150">
        <v>26</v>
      </c>
      <c r="S20" s="150">
        <v>20</v>
      </c>
      <c r="T20" s="150">
        <v>25</v>
      </c>
      <c r="U20" s="281">
        <v>17</v>
      </c>
      <c r="W20" s="280"/>
      <c r="Z20" s="280"/>
      <c r="AB20" s="286"/>
      <c r="AD20" s="280"/>
      <c r="AG20" s="280"/>
    </row>
    <row r="21" spans="1:33" ht="12">
      <c r="A21" s="128" t="str">
        <f t="shared" si="0"/>
        <v>L&amp;I</v>
      </c>
      <c r="B21" s="129">
        <f t="shared" si="13"/>
        <v>97.826086956521735</v>
      </c>
      <c r="C21" s="129">
        <f t="shared" si="14"/>
        <v>79.411764705882348</v>
      </c>
      <c r="D21" s="130">
        <f>90</f>
        <v>90</v>
      </c>
      <c r="E21" s="130">
        <f t="shared" si="15"/>
        <v>89</v>
      </c>
      <c r="F21" s="130">
        <f t="shared" si="16"/>
        <v>100</v>
      </c>
      <c r="G21" s="130">
        <f t="shared" si="17"/>
        <v>63</v>
      </c>
      <c r="H21" s="130">
        <f t="shared" si="18"/>
        <v>90</v>
      </c>
      <c r="I21" s="135" t="str">
        <f t="shared" si="19"/>
        <v>89 - 100</v>
      </c>
      <c r="J21" s="132" t="str">
        <f t="shared" si="20"/>
        <v>63 - 90</v>
      </c>
      <c r="K21" s="133">
        <f t="shared" si="21"/>
        <v>-18.414322250639387</v>
      </c>
      <c r="L21" s="137">
        <f t="shared" si="10"/>
        <v>-0.39647844908439234</v>
      </c>
      <c r="M21" s="137">
        <f t="shared" si="11"/>
        <v>2.8192004071604465E-2</v>
      </c>
      <c r="N21" s="134">
        <f t="shared" si="12"/>
        <v>0</v>
      </c>
      <c r="O21" s="128" t="s">
        <v>79</v>
      </c>
      <c r="P21" s="128" t="s">
        <v>78</v>
      </c>
      <c r="Q21" s="150">
        <v>45</v>
      </c>
      <c r="R21" s="150">
        <v>46</v>
      </c>
      <c r="S21" s="150">
        <v>27</v>
      </c>
      <c r="T21" s="150">
        <v>34</v>
      </c>
      <c r="U21" s="281">
        <v>18</v>
      </c>
      <c r="W21" s="280"/>
      <c r="Z21" s="280"/>
      <c r="AB21" s="286"/>
      <c r="AD21" s="280"/>
      <c r="AG21" s="280"/>
    </row>
    <row r="22" spans="1:33" ht="12">
      <c r="A22" s="128" t="str">
        <f t="shared" si="0"/>
        <v>ARI</v>
      </c>
      <c r="B22" s="129">
        <f t="shared" si="13"/>
        <v>74.159292035398224</v>
      </c>
      <c r="C22" s="129">
        <f t="shared" si="14"/>
        <v>79.272727272727266</v>
      </c>
      <c r="D22" s="130">
        <f>90</f>
        <v>90</v>
      </c>
      <c r="E22" s="130">
        <f t="shared" si="15"/>
        <v>70</v>
      </c>
      <c r="F22" s="130">
        <f t="shared" si="16"/>
        <v>78</v>
      </c>
      <c r="G22" s="130">
        <f t="shared" si="17"/>
        <v>76</v>
      </c>
      <c r="H22" s="130">
        <f t="shared" si="18"/>
        <v>82</v>
      </c>
      <c r="I22" s="135" t="str">
        <f t="shared" si="19"/>
        <v>70 - 78</v>
      </c>
      <c r="J22" s="132" t="str">
        <f t="shared" si="20"/>
        <v>76 - 82</v>
      </c>
      <c r="K22" s="133">
        <f t="shared" si="21"/>
        <v>5.1134352373290426</v>
      </c>
      <c r="L22" s="137">
        <f t="shared" si="10"/>
        <v>-2.2734132573098559E-2</v>
      </c>
      <c r="M22" s="137">
        <f t="shared" si="11"/>
        <v>0.12500283731967946</v>
      </c>
      <c r="N22" s="134">
        <f t="shared" si="12"/>
        <v>0</v>
      </c>
      <c r="O22" s="128" t="s">
        <v>147</v>
      </c>
      <c r="P22" s="128" t="s">
        <v>60</v>
      </c>
      <c r="Q22" s="150">
        <v>419</v>
      </c>
      <c r="R22" s="150">
        <v>565</v>
      </c>
      <c r="S22" s="150">
        <v>436</v>
      </c>
      <c r="T22" s="150">
        <v>550</v>
      </c>
      <c r="U22" s="281">
        <v>19</v>
      </c>
      <c r="W22" s="280"/>
      <c r="Z22" s="280"/>
      <c r="AB22" s="286"/>
      <c r="AD22" s="280"/>
      <c r="AG22" s="280"/>
    </row>
    <row r="23" spans="1:33" ht="12">
      <c r="A23" s="128" t="str">
        <f t="shared" si="0"/>
        <v>Borders</v>
      </c>
      <c r="B23" s="129">
        <f t="shared" si="13"/>
        <v>85.227272727272734</v>
      </c>
      <c r="C23" s="129">
        <f t="shared" si="14"/>
        <v>75.52447552447552</v>
      </c>
      <c r="D23" s="130">
        <f>90</f>
        <v>90</v>
      </c>
      <c r="E23" s="130">
        <f t="shared" si="15"/>
        <v>79</v>
      </c>
      <c r="F23" s="130">
        <f t="shared" si="16"/>
        <v>90</v>
      </c>
      <c r="G23" s="130">
        <f t="shared" si="17"/>
        <v>68</v>
      </c>
      <c r="H23" s="130">
        <f t="shared" si="18"/>
        <v>82</v>
      </c>
      <c r="I23" s="135" t="str">
        <f t="shared" si="19"/>
        <v>79 - 90</v>
      </c>
      <c r="J23" s="132" t="str">
        <f t="shared" si="20"/>
        <v>68 - 82</v>
      </c>
      <c r="K23" s="133">
        <f t="shared" si="21"/>
        <v>-9.702797202797214</v>
      </c>
      <c r="L23" s="137">
        <f t="shared" si="10"/>
        <v>-0.22808497811932871</v>
      </c>
      <c r="M23" s="137">
        <f t="shared" si="11"/>
        <v>3.4029034063384533E-2</v>
      </c>
      <c r="N23" s="134">
        <f t="shared" si="12"/>
        <v>0</v>
      </c>
      <c r="O23" s="128" t="s">
        <v>14</v>
      </c>
      <c r="P23" s="128" t="s">
        <v>48</v>
      </c>
      <c r="Q23" s="150">
        <v>150</v>
      </c>
      <c r="R23" s="150">
        <v>176</v>
      </c>
      <c r="S23" s="150">
        <v>108</v>
      </c>
      <c r="T23" s="150">
        <v>143</v>
      </c>
      <c r="U23" s="281">
        <v>20</v>
      </c>
      <c r="W23" s="280"/>
      <c r="Z23" s="280"/>
      <c r="AB23" s="286"/>
      <c r="AD23" s="280"/>
      <c r="AG23" s="280"/>
    </row>
    <row r="24" spans="1:33" ht="12">
      <c r="A24" s="128" t="str">
        <f t="shared" si="0"/>
        <v>PRI</v>
      </c>
      <c r="B24" s="129">
        <f t="shared" si="13"/>
        <v>68.691588785046733</v>
      </c>
      <c r="C24" s="129">
        <f t="shared" si="14"/>
        <v>75</v>
      </c>
      <c r="D24" s="130">
        <f>90</f>
        <v>90</v>
      </c>
      <c r="E24" s="130">
        <f t="shared" si="15"/>
        <v>62</v>
      </c>
      <c r="F24" s="130">
        <f t="shared" si="16"/>
        <v>75</v>
      </c>
      <c r="G24" s="130">
        <f t="shared" si="17"/>
        <v>68</v>
      </c>
      <c r="H24" s="130">
        <f t="shared" si="18"/>
        <v>81</v>
      </c>
      <c r="I24" s="135" t="str">
        <f t="shared" si="19"/>
        <v>62 - 75</v>
      </c>
      <c r="J24" s="132" t="str">
        <f t="shared" si="20"/>
        <v>68 - 81</v>
      </c>
      <c r="K24" s="133">
        <f t="shared" si="21"/>
        <v>6.3084112149532672</v>
      </c>
      <c r="L24" s="137">
        <f t="shared" si="10"/>
        <v>-6.8492857572235721E-2</v>
      </c>
      <c r="M24" s="137">
        <f t="shared" si="11"/>
        <v>0.1946610818713011</v>
      </c>
      <c r="N24" s="134">
        <f t="shared" si="12"/>
        <v>0</v>
      </c>
      <c r="O24" s="128" t="s">
        <v>111</v>
      </c>
      <c r="P24" s="128" t="s">
        <v>110</v>
      </c>
      <c r="Q24" s="150">
        <v>147</v>
      </c>
      <c r="R24" s="150">
        <v>214</v>
      </c>
      <c r="S24" s="150">
        <v>138</v>
      </c>
      <c r="T24" s="150">
        <v>184</v>
      </c>
      <c r="U24" s="281">
        <v>21</v>
      </c>
      <c r="W24" s="280"/>
      <c r="Z24" s="280"/>
      <c r="AB24" s="286"/>
      <c r="AD24" s="280"/>
      <c r="AG24" s="280"/>
    </row>
    <row r="25" spans="1:33" ht="12">
      <c r="A25" s="128" t="str">
        <f t="shared" si="0"/>
        <v>RIE</v>
      </c>
      <c r="B25" s="129">
        <f t="shared" si="13"/>
        <v>71.310344827586206</v>
      </c>
      <c r="C25" s="129">
        <f t="shared" si="14"/>
        <v>73.632538569424966</v>
      </c>
      <c r="D25" s="130">
        <f>90</f>
        <v>90</v>
      </c>
      <c r="E25" s="130">
        <f t="shared" si="15"/>
        <v>68</v>
      </c>
      <c r="F25" s="130">
        <f t="shared" si="16"/>
        <v>74</v>
      </c>
      <c r="G25" s="130">
        <f t="shared" si="17"/>
        <v>70</v>
      </c>
      <c r="H25" s="130">
        <f t="shared" si="18"/>
        <v>77</v>
      </c>
      <c r="I25" s="135" t="str">
        <f t="shared" si="19"/>
        <v>68 - 74</v>
      </c>
      <c r="J25" s="132" t="str">
        <f t="shared" si="20"/>
        <v>70 - 77</v>
      </c>
      <c r="K25" s="133">
        <f t="shared" si="21"/>
        <v>2.3221937418387597</v>
      </c>
      <c r="L25" s="137">
        <f t="shared" si="10"/>
        <v>-4.5646894301597282E-2</v>
      </c>
      <c r="M25" s="137">
        <f t="shared" si="11"/>
        <v>9.2090769138372539E-2</v>
      </c>
      <c r="N25" s="134">
        <f t="shared" si="12"/>
        <v>0</v>
      </c>
      <c r="O25" s="128" t="s">
        <v>93</v>
      </c>
      <c r="P25" s="128" t="s">
        <v>92</v>
      </c>
      <c r="Q25" s="150">
        <v>517</v>
      </c>
      <c r="R25" s="150">
        <v>725</v>
      </c>
      <c r="S25" s="150">
        <v>525</v>
      </c>
      <c r="T25" s="150">
        <v>713</v>
      </c>
      <c r="U25" s="281">
        <v>22</v>
      </c>
      <c r="W25" s="280"/>
      <c r="Z25" s="280"/>
      <c r="AA25" s="288"/>
      <c r="AB25" s="286"/>
      <c r="AD25" s="280"/>
      <c r="AG25" s="280"/>
    </row>
    <row r="26" spans="1:33" ht="12">
      <c r="A26" s="128" t="str">
        <f t="shared" si="0"/>
        <v>RAH</v>
      </c>
      <c r="B26" s="129">
        <f t="shared" si="13"/>
        <v>80.626780626780629</v>
      </c>
      <c r="C26" s="129">
        <f t="shared" si="14"/>
        <v>69.679300291545189</v>
      </c>
      <c r="D26" s="130">
        <f>90</f>
        <v>90</v>
      </c>
      <c r="E26" s="130">
        <f t="shared" si="15"/>
        <v>76</v>
      </c>
      <c r="F26" s="130">
        <f t="shared" si="16"/>
        <v>84</v>
      </c>
      <c r="G26" s="130">
        <f t="shared" si="17"/>
        <v>65</v>
      </c>
      <c r="H26" s="130">
        <f t="shared" si="18"/>
        <v>74</v>
      </c>
      <c r="I26" s="135" t="str">
        <f t="shared" si="19"/>
        <v>76 - 84</v>
      </c>
      <c r="J26" s="132" t="str">
        <f t="shared" si="20"/>
        <v>65 - 74</v>
      </c>
      <c r="K26" s="133">
        <f t="shared" si="21"/>
        <v>-10.94748033523544</v>
      </c>
      <c r="L26" s="137">
        <f t="shared" si="10"/>
        <v>-0.20473850733409116</v>
      </c>
      <c r="M26" s="137">
        <f t="shared" si="11"/>
        <v>-1.4211099370617611E-2</v>
      </c>
      <c r="N26" s="134">
        <f t="shared" si="12"/>
        <v>-1</v>
      </c>
      <c r="O26" s="128" t="s">
        <v>150</v>
      </c>
      <c r="P26" s="128" t="s">
        <v>70</v>
      </c>
      <c r="Q26" s="150">
        <v>283</v>
      </c>
      <c r="R26" s="150">
        <v>351</v>
      </c>
      <c r="S26" s="150">
        <v>239</v>
      </c>
      <c r="T26" s="150">
        <v>343</v>
      </c>
      <c r="U26" s="281">
        <v>23</v>
      </c>
      <c r="W26" s="280"/>
      <c r="Z26" s="280"/>
      <c r="AB26" s="286"/>
      <c r="AD26" s="280"/>
      <c r="AG26" s="280"/>
    </row>
    <row r="27" spans="1:33" ht="12">
      <c r="A27" s="128" t="str">
        <f t="shared" si="0"/>
        <v>DGRI</v>
      </c>
      <c r="B27" s="129">
        <f t="shared" si="13"/>
        <v>73.619631901840492</v>
      </c>
      <c r="C27" s="129">
        <f t="shared" si="14"/>
        <v>68.30601092896174</v>
      </c>
      <c r="D27" s="130">
        <f>90</f>
        <v>90</v>
      </c>
      <c r="E27" s="130">
        <f t="shared" si="15"/>
        <v>66</v>
      </c>
      <c r="F27" s="130">
        <f t="shared" si="16"/>
        <v>80</v>
      </c>
      <c r="G27" s="130">
        <f t="shared" si="17"/>
        <v>61</v>
      </c>
      <c r="H27" s="130">
        <f t="shared" si="18"/>
        <v>75</v>
      </c>
      <c r="I27" s="135" t="str">
        <f t="shared" si="19"/>
        <v>66 - 80</v>
      </c>
      <c r="J27" s="132" t="str">
        <f t="shared" si="20"/>
        <v>61 - 75</v>
      </c>
      <c r="K27" s="133">
        <f t="shared" si="21"/>
        <v>-5.313620972878752</v>
      </c>
      <c r="L27" s="137">
        <f t="shared" si="10"/>
        <v>-0.1956511409770377</v>
      </c>
      <c r="M27" s="137">
        <f t="shared" si="11"/>
        <v>8.9378721519462884E-2</v>
      </c>
      <c r="N27" s="134">
        <f t="shared" si="12"/>
        <v>0</v>
      </c>
      <c r="O27" s="128" t="s">
        <v>51</v>
      </c>
      <c r="P27" s="128" t="s">
        <v>50</v>
      </c>
      <c r="Q27" s="150">
        <v>120</v>
      </c>
      <c r="R27" s="150">
        <v>163</v>
      </c>
      <c r="S27" s="150">
        <v>125</v>
      </c>
      <c r="T27" s="150">
        <v>183</v>
      </c>
      <c r="U27" s="281">
        <v>24</v>
      </c>
      <c r="W27" s="280"/>
      <c r="Z27" s="280"/>
      <c r="AB27" s="286"/>
      <c r="AD27" s="280"/>
      <c r="AG27" s="280"/>
    </row>
    <row r="28" spans="1:33" ht="12">
      <c r="A28" s="128" t="str">
        <f t="shared" si="0"/>
        <v>Dr Grays</v>
      </c>
      <c r="B28" s="129">
        <f t="shared" si="13"/>
        <v>76.785714285714292</v>
      </c>
      <c r="C28" s="129">
        <f t="shared" si="14"/>
        <v>67.857142857142861</v>
      </c>
      <c r="D28" s="130">
        <f>90</f>
        <v>90</v>
      </c>
      <c r="E28" s="130">
        <f t="shared" si="15"/>
        <v>68</v>
      </c>
      <c r="F28" s="130">
        <f t="shared" si="16"/>
        <v>84</v>
      </c>
      <c r="G28" s="130">
        <f t="shared" si="17"/>
        <v>59</v>
      </c>
      <c r="H28" s="130">
        <f t="shared" si="18"/>
        <v>76</v>
      </c>
      <c r="I28" s="135" t="str">
        <f t="shared" si="19"/>
        <v>68 - 84</v>
      </c>
      <c r="J28" s="132" t="str">
        <f t="shared" si="20"/>
        <v>59 - 76</v>
      </c>
      <c r="K28" s="133">
        <f t="shared" si="21"/>
        <v>-8.9285714285714306</v>
      </c>
      <c r="L28" s="137">
        <f t="shared" si="10"/>
        <v>-0.26327183478548066</v>
      </c>
      <c r="M28" s="137">
        <f t="shared" si="11"/>
        <v>8.4700406214052087E-2</v>
      </c>
      <c r="N28" s="134">
        <f t="shared" si="12"/>
        <v>0</v>
      </c>
      <c r="O28" s="128" t="s">
        <v>63</v>
      </c>
      <c r="P28" s="128" t="s">
        <v>62</v>
      </c>
      <c r="Q28" s="150">
        <v>86</v>
      </c>
      <c r="R28" s="150">
        <v>112</v>
      </c>
      <c r="S28" s="150">
        <v>76</v>
      </c>
      <c r="T28" s="150">
        <v>112</v>
      </c>
      <c r="U28" s="281">
        <v>25</v>
      </c>
      <c r="W28" s="280"/>
      <c r="Z28" s="280"/>
      <c r="AB28" s="286"/>
      <c r="AD28" s="280"/>
      <c r="AG28" s="280"/>
    </row>
    <row r="29" spans="1:33" ht="12">
      <c r="A29" s="128" t="str">
        <f t="shared" si="0"/>
        <v>Ayr</v>
      </c>
      <c r="B29" s="129">
        <f t="shared" si="13"/>
        <v>34.210526315789473</v>
      </c>
      <c r="C29" s="129">
        <f t="shared" si="14"/>
        <v>61.53846153846154</v>
      </c>
      <c r="D29" s="130">
        <f>90</f>
        <v>90</v>
      </c>
      <c r="E29" s="130">
        <f t="shared" si="15"/>
        <v>21</v>
      </c>
      <c r="F29" s="130">
        <f t="shared" si="16"/>
        <v>50</v>
      </c>
      <c r="G29" s="130">
        <f t="shared" si="17"/>
        <v>36</v>
      </c>
      <c r="H29" s="130">
        <f t="shared" si="18"/>
        <v>82</v>
      </c>
      <c r="I29" s="135" t="str">
        <f t="shared" si="19"/>
        <v>21 - 50</v>
      </c>
      <c r="J29" s="132" t="str">
        <f t="shared" si="20"/>
        <v>36 - 82</v>
      </c>
      <c r="K29" s="133">
        <f t="shared" si="21"/>
        <v>27.327935222672068</v>
      </c>
      <c r="L29" s="137">
        <f t="shared" si="10"/>
        <v>-0.181028689275685</v>
      </c>
      <c r="M29" s="137">
        <f t="shared" si="11"/>
        <v>0.7275873937291264</v>
      </c>
      <c r="N29" s="134">
        <f t="shared" si="12"/>
        <v>0</v>
      </c>
      <c r="O29" s="128" t="s">
        <v>44</v>
      </c>
      <c r="P29" s="128" t="s">
        <v>43</v>
      </c>
      <c r="Q29" s="150">
        <v>13</v>
      </c>
      <c r="R29" s="150">
        <v>38</v>
      </c>
      <c r="S29" s="150">
        <v>8</v>
      </c>
      <c r="T29" s="150">
        <v>13</v>
      </c>
      <c r="U29" s="281">
        <v>26</v>
      </c>
      <c r="W29" s="280"/>
      <c r="Z29" s="280"/>
      <c r="AB29" s="286"/>
      <c r="AD29" s="280"/>
      <c r="AG29" s="280"/>
    </row>
    <row r="30" spans="1:33" ht="12">
      <c r="A30" s="128" t="str">
        <f t="shared" si="0"/>
        <v>WGH</v>
      </c>
      <c r="B30" s="129">
        <f t="shared" si="13"/>
        <v>53.125</v>
      </c>
      <c r="C30" s="129">
        <f t="shared" si="14"/>
        <v>53.932584269662918</v>
      </c>
      <c r="D30" s="130">
        <f>90</f>
        <v>90</v>
      </c>
      <c r="E30" s="130">
        <f t="shared" si="15"/>
        <v>45</v>
      </c>
      <c r="F30" s="130">
        <f t="shared" si="16"/>
        <v>61</v>
      </c>
      <c r="G30" s="130">
        <f t="shared" si="17"/>
        <v>47</v>
      </c>
      <c r="H30" s="130">
        <f t="shared" si="18"/>
        <v>61</v>
      </c>
      <c r="I30" s="135" t="str">
        <f t="shared" si="19"/>
        <v>45 - 61</v>
      </c>
      <c r="J30" s="132" t="str">
        <f t="shared" si="20"/>
        <v>47 - 61</v>
      </c>
      <c r="K30" s="133">
        <f t="shared" si="21"/>
        <v>0.80758426966291808</v>
      </c>
      <c r="L30" s="137">
        <f t="shared" si="10"/>
        <v>-0.15083339829306947</v>
      </c>
      <c r="M30" s="137">
        <f t="shared" si="11"/>
        <v>0.16698508368632786</v>
      </c>
      <c r="N30" s="134">
        <f t="shared" si="12"/>
        <v>0</v>
      </c>
      <c r="O30" s="128" t="s">
        <v>99</v>
      </c>
      <c r="P30" s="128" t="s">
        <v>98</v>
      </c>
      <c r="Q30" s="150">
        <v>85</v>
      </c>
      <c r="R30" s="150">
        <v>160</v>
      </c>
      <c r="S30" s="150">
        <v>96</v>
      </c>
      <c r="T30" s="150">
        <v>178</v>
      </c>
      <c r="U30" s="281">
        <v>27</v>
      </c>
      <c r="W30" s="280"/>
      <c r="Z30" s="280"/>
      <c r="AB30" s="286"/>
      <c r="AD30" s="280"/>
      <c r="AG30" s="280"/>
    </row>
    <row r="31" spans="1:33" ht="12">
      <c r="A31" s="128" t="str">
        <f t="shared" si="0"/>
        <v>Raigmore</v>
      </c>
      <c r="B31" s="129">
        <f t="shared" si="13"/>
        <v>52.226720647773284</v>
      </c>
      <c r="C31" s="129">
        <f t="shared" si="14"/>
        <v>49.25925925925926</v>
      </c>
      <c r="D31" s="130">
        <f>90</f>
        <v>90</v>
      </c>
      <c r="E31" s="130">
        <f t="shared" si="15"/>
        <v>46</v>
      </c>
      <c r="F31" s="130">
        <f t="shared" si="16"/>
        <v>58</v>
      </c>
      <c r="G31" s="130">
        <f t="shared" si="17"/>
        <v>43</v>
      </c>
      <c r="H31" s="130">
        <f t="shared" si="18"/>
        <v>55</v>
      </c>
      <c r="I31" s="135" t="str">
        <f t="shared" si="19"/>
        <v>46 - 58</v>
      </c>
      <c r="J31" s="132" t="str">
        <f t="shared" si="20"/>
        <v>43 - 55</v>
      </c>
      <c r="K31" s="133">
        <f t="shared" si="21"/>
        <v>-2.9674613885140246</v>
      </c>
      <c r="L31" s="137">
        <f t="shared" si="10"/>
        <v>-0.15835524121831016</v>
      </c>
      <c r="M31" s="137">
        <f t="shared" si="11"/>
        <v>9.9006013448029645E-2</v>
      </c>
      <c r="N31" s="134">
        <f t="shared" si="12"/>
        <v>0</v>
      </c>
      <c r="O31" s="128" t="s">
        <v>82</v>
      </c>
      <c r="P31" s="128" t="s">
        <v>81</v>
      </c>
      <c r="Q31" s="150">
        <v>129</v>
      </c>
      <c r="R31" s="150">
        <v>247</v>
      </c>
      <c r="S31" s="150">
        <v>133</v>
      </c>
      <c r="T31" s="150">
        <v>270</v>
      </c>
      <c r="U31" s="281">
        <v>28</v>
      </c>
      <c r="W31" s="280"/>
      <c r="Z31" s="280"/>
      <c r="AB31" s="286"/>
      <c r="AD31" s="280"/>
      <c r="AG31" s="280"/>
    </row>
    <row r="32" spans="1:33" ht="15">
      <c r="O32"/>
      <c r="P32"/>
      <c r="Q32"/>
      <c r="R32"/>
      <c r="S32"/>
      <c r="T32"/>
      <c r="U32"/>
      <c r="V32"/>
    </row>
    <row r="33" spans="15:22" ht="15">
      <c r="O33"/>
      <c r="P33"/>
      <c r="Q33"/>
      <c r="R33"/>
      <c r="S33"/>
      <c r="T33"/>
      <c r="U33"/>
      <c r="V33"/>
    </row>
    <row r="34" spans="15:22" ht="15">
      <c r="O34" s="239"/>
      <c r="P34" s="239"/>
      <c r="Q34" s="239"/>
      <c r="R34" s="239"/>
      <c r="S34" s="239"/>
      <c r="T34" s="239"/>
      <c r="U34" s="214"/>
      <c r="V34"/>
    </row>
    <row r="35" spans="15:22" ht="15">
      <c r="O35" s="240"/>
      <c r="P35" s="241"/>
      <c r="Q35" s="241"/>
      <c r="R35" s="241"/>
      <c r="S35" s="241"/>
      <c r="T35" s="241"/>
      <c r="U35" s="214"/>
      <c r="V35"/>
    </row>
    <row r="36" spans="15:22" ht="15">
      <c r="O36" s="242"/>
      <c r="P36" s="242"/>
      <c r="Q36" s="242"/>
      <c r="R36" s="243"/>
      <c r="S36" s="243"/>
      <c r="T36" s="243"/>
      <c r="U36" s="214"/>
      <c r="V36"/>
    </row>
    <row r="37" spans="15:22" ht="15">
      <c r="O37" s="242"/>
      <c r="P37" s="242"/>
      <c r="Q37" s="242"/>
      <c r="R37" s="243"/>
      <c r="S37" s="243"/>
      <c r="T37" s="243"/>
      <c r="U37" s="214"/>
      <c r="V37"/>
    </row>
    <row r="38" spans="15:22" ht="15">
      <c r="O38" s="244"/>
      <c r="P38" s="244"/>
      <c r="Q38" s="244"/>
      <c r="R38" s="245"/>
      <c r="S38" s="245"/>
      <c r="T38" s="245"/>
      <c r="U38" s="214"/>
      <c r="V38"/>
    </row>
    <row r="39" spans="15:22" ht="15">
      <c r="O39" s="244"/>
      <c r="P39" s="244"/>
      <c r="Q39" s="244"/>
      <c r="R39" s="245"/>
      <c r="S39" s="245"/>
      <c r="T39" s="245"/>
      <c r="U39" s="214"/>
      <c r="V39"/>
    </row>
    <row r="40" spans="15:22" ht="15">
      <c r="O40" s="244"/>
      <c r="P40" s="244"/>
      <c r="Q40" s="244"/>
      <c r="R40" s="245"/>
      <c r="S40" s="245"/>
      <c r="T40" s="245"/>
      <c r="U40" s="214"/>
      <c r="V40"/>
    </row>
    <row r="41" spans="15:22" ht="15">
      <c r="O41" s="244"/>
      <c r="P41" s="244"/>
      <c r="Q41" s="244"/>
      <c r="R41" s="245"/>
      <c r="S41" s="245"/>
      <c r="T41" s="245"/>
      <c r="U41" s="214"/>
      <c r="V41"/>
    </row>
    <row r="42" spans="15:22" ht="15">
      <c r="O42" s="244"/>
      <c r="P42" s="244"/>
      <c r="Q42" s="244"/>
      <c r="R42" s="245"/>
      <c r="S42" s="245"/>
      <c r="T42" s="245"/>
      <c r="U42" s="214"/>
      <c r="V42"/>
    </row>
    <row r="43" spans="15:22" ht="15">
      <c r="O43" s="244"/>
      <c r="P43" s="244"/>
      <c r="Q43" s="244"/>
      <c r="R43" s="245"/>
      <c r="S43" s="245"/>
      <c r="T43" s="245"/>
      <c r="U43" s="214"/>
      <c r="V43"/>
    </row>
    <row r="44" spans="15:22" ht="15">
      <c r="O44" s="244"/>
      <c r="P44" s="244"/>
      <c r="Q44" s="244"/>
      <c r="R44" s="245"/>
      <c r="S44" s="245"/>
      <c r="T44" s="245"/>
      <c r="U44" s="214"/>
      <c r="V44"/>
    </row>
    <row r="45" spans="15:22" ht="15">
      <c r="O45" s="244"/>
      <c r="P45" s="244"/>
      <c r="Q45" s="244"/>
      <c r="R45" s="245"/>
      <c r="S45" s="245"/>
      <c r="T45" s="245"/>
      <c r="U45" s="214"/>
      <c r="V45"/>
    </row>
    <row r="46" spans="15:22" ht="15">
      <c r="O46" s="244"/>
      <c r="P46" s="244"/>
      <c r="Q46" s="244"/>
      <c r="R46" s="245"/>
      <c r="S46" s="245"/>
      <c r="T46" s="245"/>
      <c r="U46" s="214"/>
      <c r="V46"/>
    </row>
    <row r="47" spans="15:22" ht="15">
      <c r="O47" s="244"/>
      <c r="P47" s="244"/>
      <c r="Q47" s="244"/>
      <c r="R47" s="245"/>
      <c r="S47" s="245"/>
      <c r="T47" s="245"/>
      <c r="U47" s="214"/>
      <c r="V47"/>
    </row>
    <row r="48" spans="15:22" ht="15">
      <c r="O48" s="244"/>
      <c r="P48" s="244"/>
      <c r="Q48" s="244"/>
      <c r="R48" s="245"/>
      <c r="S48" s="245"/>
      <c r="T48" s="245"/>
      <c r="U48" s="214"/>
      <c r="V48"/>
    </row>
    <row r="49" spans="15:22" ht="15">
      <c r="O49" s="244"/>
      <c r="P49" s="244"/>
      <c r="Q49" s="244"/>
      <c r="R49" s="245"/>
      <c r="S49" s="245"/>
      <c r="T49" s="245"/>
      <c r="U49" s="214"/>
      <c r="V49"/>
    </row>
    <row r="50" spans="15:22" ht="15">
      <c r="O50" s="244"/>
      <c r="P50" s="244"/>
      <c r="Q50" s="244"/>
      <c r="R50" s="245"/>
      <c r="S50" s="245"/>
      <c r="T50" s="245"/>
      <c r="U50" s="214"/>
      <c r="V50"/>
    </row>
    <row r="51" spans="15:22" ht="15">
      <c r="O51" s="244"/>
      <c r="P51" s="244"/>
      <c r="Q51" s="244"/>
      <c r="R51" s="245"/>
      <c r="S51" s="245"/>
      <c r="T51" s="245"/>
      <c r="U51" s="214"/>
      <c r="V51"/>
    </row>
    <row r="52" spans="15:22" ht="15">
      <c r="O52" s="244"/>
      <c r="P52" s="244"/>
      <c r="Q52" s="244"/>
      <c r="R52" s="245"/>
      <c r="S52" s="245"/>
      <c r="T52" s="245"/>
      <c r="U52" s="214"/>
      <c r="V52"/>
    </row>
    <row r="53" spans="15:22" ht="15">
      <c r="O53" s="244"/>
      <c r="P53" s="244"/>
      <c r="Q53" s="244"/>
      <c r="R53" s="245"/>
      <c r="S53" s="245"/>
      <c r="T53" s="245"/>
      <c r="U53" s="214"/>
      <c r="V53"/>
    </row>
    <row r="54" spans="15:22" ht="15">
      <c r="O54" s="244"/>
      <c r="P54" s="244"/>
      <c r="Q54" s="244"/>
      <c r="R54" s="245"/>
      <c r="S54" s="245"/>
      <c r="T54" s="245"/>
      <c r="U54" s="214"/>
      <c r="V54"/>
    </row>
    <row r="55" spans="15:22" ht="15">
      <c r="O55" s="244"/>
      <c r="P55" s="244"/>
      <c r="Q55" s="244"/>
      <c r="R55" s="245"/>
      <c r="S55" s="245"/>
      <c r="T55" s="245"/>
      <c r="U55" s="214"/>
      <c r="V55"/>
    </row>
    <row r="56" spans="15:22" ht="15">
      <c r="O56" s="244"/>
      <c r="P56" s="244"/>
      <c r="Q56" s="244"/>
      <c r="R56" s="245"/>
      <c r="S56" s="245"/>
      <c r="T56" s="245"/>
      <c r="U56" s="214"/>
      <c r="V56"/>
    </row>
    <row r="57" spans="15:22" ht="15">
      <c r="O57" s="244"/>
      <c r="P57" s="244"/>
      <c r="Q57" s="244"/>
      <c r="R57" s="245"/>
      <c r="S57" s="245"/>
      <c r="T57" s="245"/>
      <c r="U57" s="214"/>
      <c r="V57"/>
    </row>
    <row r="58" spans="15:22" ht="15">
      <c r="O58" s="244"/>
      <c r="P58" s="244"/>
      <c r="Q58" s="244"/>
      <c r="R58" s="245"/>
      <c r="S58" s="245"/>
      <c r="T58" s="245"/>
      <c r="U58" s="214"/>
      <c r="V58"/>
    </row>
    <row r="59" spans="15:22" ht="15">
      <c r="O59" s="244"/>
      <c r="P59" s="244"/>
      <c r="Q59" s="244"/>
      <c r="R59" s="245"/>
      <c r="S59" s="245"/>
      <c r="T59" s="245"/>
      <c r="U59" s="214"/>
      <c r="V59"/>
    </row>
    <row r="60" spans="15:22" ht="15">
      <c r="O60" s="244"/>
      <c r="P60" s="244"/>
      <c r="Q60" s="244"/>
      <c r="R60" s="245"/>
      <c r="S60" s="245"/>
      <c r="T60" s="245"/>
      <c r="U60" s="214"/>
      <c r="V60"/>
    </row>
    <row r="61" spans="15:22" ht="15">
      <c r="O61" s="244"/>
      <c r="P61" s="244"/>
      <c r="Q61" s="244"/>
      <c r="R61" s="245"/>
      <c r="S61" s="245"/>
      <c r="T61" s="245"/>
      <c r="U61" s="214"/>
      <c r="V61"/>
    </row>
    <row r="62" spans="15:22" ht="15">
      <c r="O62" s="244"/>
      <c r="P62" s="244"/>
      <c r="Q62" s="244"/>
      <c r="R62" s="245"/>
      <c r="S62" s="245"/>
      <c r="T62" s="245"/>
      <c r="U62" s="214"/>
      <c r="V62"/>
    </row>
    <row r="63" spans="15:22" ht="15">
      <c r="O63" s="244"/>
      <c r="P63" s="244"/>
      <c r="Q63" s="244"/>
      <c r="R63" s="245"/>
      <c r="S63" s="245"/>
      <c r="T63" s="245"/>
      <c r="U63" s="214"/>
      <c r="V63"/>
    </row>
    <row r="64" spans="15:22" ht="12.75">
      <c r="O64" s="244"/>
      <c r="P64" s="244"/>
      <c r="Q64" s="244"/>
      <c r="R64" s="245"/>
      <c r="S64" s="245"/>
      <c r="T64" s="245"/>
      <c r="U64" s="214"/>
    </row>
    <row r="65" spans="15:21" ht="12.75">
      <c r="O65" s="244"/>
      <c r="P65" s="244"/>
      <c r="Q65" s="244"/>
      <c r="R65" s="245"/>
      <c r="S65" s="245"/>
      <c r="T65" s="245"/>
      <c r="U65" s="214"/>
    </row>
    <row r="66" spans="15:21" ht="12.75">
      <c r="O66" s="244"/>
      <c r="P66" s="244"/>
      <c r="Q66" s="244"/>
      <c r="R66" s="245"/>
      <c r="S66" s="245"/>
      <c r="T66" s="245"/>
      <c r="U66" s="214"/>
    </row>
    <row r="67" spans="15:21" ht="12.75">
      <c r="O67" s="244"/>
      <c r="P67" s="244"/>
      <c r="Q67" s="244"/>
      <c r="R67" s="245"/>
      <c r="S67" s="245"/>
      <c r="T67" s="245"/>
      <c r="U67" s="214"/>
    </row>
    <row r="68" spans="15:21" ht="12.75">
      <c r="O68" s="244"/>
      <c r="P68" s="244"/>
      <c r="Q68" s="244"/>
      <c r="R68" s="245"/>
      <c r="S68" s="245"/>
      <c r="T68" s="245"/>
      <c r="U68" s="214"/>
    </row>
    <row r="69" spans="15:21" ht="12.75">
      <c r="O69" s="244"/>
      <c r="P69" s="244"/>
      <c r="Q69" s="244"/>
      <c r="R69" s="245"/>
      <c r="S69" s="245"/>
      <c r="T69" s="245"/>
      <c r="U69" s="214"/>
    </row>
    <row r="70" spans="15:21" ht="12.75">
      <c r="O70" s="244"/>
      <c r="P70" s="244"/>
      <c r="Q70" s="244"/>
      <c r="R70" s="245"/>
      <c r="S70" s="245"/>
      <c r="T70" s="245"/>
      <c r="U70" s="214"/>
    </row>
    <row r="71" spans="15:21" ht="12.75">
      <c r="O71" s="244"/>
      <c r="P71" s="244"/>
      <c r="Q71" s="244"/>
      <c r="R71" s="245"/>
      <c r="S71" s="245"/>
      <c r="T71" s="245"/>
      <c r="U71" s="214"/>
    </row>
    <row r="72" spans="15:21" ht="12.75">
      <c r="O72" s="244"/>
      <c r="P72" s="244"/>
      <c r="Q72" s="244"/>
      <c r="R72" s="245"/>
      <c r="S72" s="245"/>
      <c r="T72" s="245"/>
      <c r="U72" s="214"/>
    </row>
    <row r="73" spans="15:21" ht="12.75">
      <c r="O73" s="244"/>
      <c r="P73" s="244"/>
      <c r="Q73" s="244"/>
      <c r="R73" s="245"/>
      <c r="S73" s="245"/>
      <c r="T73" s="245"/>
      <c r="U73" s="214"/>
    </row>
    <row r="74" spans="15:21" ht="12.75">
      <c r="O74" s="244"/>
      <c r="P74" s="244"/>
      <c r="Q74" s="244"/>
      <c r="R74" s="245"/>
      <c r="S74" s="245"/>
      <c r="T74" s="245"/>
      <c r="U74" s="214"/>
    </row>
    <row r="75" spans="15:21" ht="12.75">
      <c r="O75" s="244"/>
      <c r="P75" s="244"/>
      <c r="Q75" s="244"/>
      <c r="R75" s="245"/>
      <c r="S75" s="245"/>
      <c r="T75" s="245"/>
      <c r="U75" s="214"/>
    </row>
    <row r="76" spans="15:21" ht="12.75">
      <c r="O76" s="244"/>
      <c r="P76" s="244"/>
      <c r="Q76" s="244"/>
      <c r="R76" s="245"/>
      <c r="S76" s="245"/>
      <c r="T76" s="245"/>
      <c r="U76" s="214"/>
    </row>
    <row r="77" spans="15:21" ht="12.75">
      <c r="O77" s="244"/>
      <c r="P77" s="244"/>
      <c r="Q77" s="244"/>
      <c r="R77" s="245"/>
      <c r="S77" s="245"/>
      <c r="T77" s="245"/>
      <c r="U77" s="214"/>
    </row>
    <row r="78" spans="15:21" ht="12.75">
      <c r="O78" s="244"/>
      <c r="P78" s="244"/>
      <c r="Q78" s="244"/>
      <c r="R78" s="245"/>
      <c r="S78" s="245"/>
      <c r="T78" s="245"/>
      <c r="U78" s="214"/>
    </row>
    <row r="79" spans="15:21" ht="12.75">
      <c r="O79" s="244"/>
      <c r="P79" s="244"/>
      <c r="Q79" s="244"/>
      <c r="R79" s="245"/>
      <c r="S79" s="245"/>
      <c r="T79" s="245"/>
      <c r="U79" s="214"/>
    </row>
    <row r="80" spans="15:21" ht="12.75">
      <c r="O80" s="244"/>
      <c r="P80" s="244"/>
      <c r="Q80" s="244"/>
      <c r="R80" s="245"/>
      <c r="S80" s="245"/>
      <c r="T80" s="245"/>
      <c r="U80" s="214"/>
    </row>
    <row r="81" spans="15:21" ht="12.75">
      <c r="O81" s="244"/>
      <c r="P81" s="244"/>
      <c r="Q81" s="244"/>
      <c r="R81" s="245"/>
      <c r="S81" s="245"/>
      <c r="T81" s="245"/>
      <c r="U81" s="214"/>
    </row>
    <row r="82" spans="15:21" ht="12.75">
      <c r="O82" s="244"/>
      <c r="P82" s="244"/>
      <c r="Q82" s="244"/>
      <c r="R82" s="245"/>
      <c r="S82" s="245"/>
      <c r="T82" s="245"/>
      <c r="U82" s="214"/>
    </row>
    <row r="83" spans="15:21" ht="12.75">
      <c r="O83" s="244"/>
      <c r="P83" s="244"/>
      <c r="Q83" s="244"/>
      <c r="R83" s="245"/>
      <c r="S83" s="245"/>
      <c r="T83" s="245"/>
      <c r="U83" s="214"/>
    </row>
    <row r="84" spans="15:21" ht="12.75">
      <c r="O84" s="244"/>
      <c r="P84" s="244"/>
      <c r="Q84" s="244"/>
      <c r="R84" s="245"/>
      <c r="S84" s="245"/>
      <c r="T84" s="245"/>
      <c r="U84" s="214"/>
    </row>
    <row r="85" spans="15:21" ht="12.75">
      <c r="O85" s="244"/>
      <c r="P85" s="244"/>
      <c r="Q85" s="244"/>
      <c r="R85" s="245"/>
      <c r="S85" s="245"/>
      <c r="T85" s="245"/>
      <c r="U85" s="214"/>
    </row>
    <row r="86" spans="15:21" ht="12.75">
      <c r="O86" s="244"/>
      <c r="P86" s="244"/>
      <c r="Q86" s="244"/>
      <c r="R86" s="245"/>
      <c r="S86" s="245"/>
      <c r="T86" s="245"/>
      <c r="U86" s="214"/>
    </row>
    <row r="87" spans="15:21" ht="12.75">
      <c r="O87" s="244"/>
      <c r="P87" s="244"/>
      <c r="Q87" s="244"/>
      <c r="R87" s="245"/>
      <c r="S87" s="245"/>
      <c r="T87" s="245"/>
      <c r="U87" s="214"/>
    </row>
    <row r="88" spans="15:21" ht="12.75">
      <c r="O88" s="244"/>
      <c r="P88" s="244"/>
      <c r="Q88" s="244"/>
      <c r="R88" s="245"/>
      <c r="S88" s="245"/>
      <c r="T88" s="245"/>
      <c r="U88" s="214"/>
    </row>
    <row r="89" spans="15:21" ht="12.75">
      <c r="O89" s="244"/>
      <c r="P89" s="244"/>
      <c r="Q89" s="244"/>
      <c r="R89" s="245"/>
      <c r="S89" s="245"/>
      <c r="T89" s="245"/>
      <c r="U89" s="214"/>
    </row>
    <row r="90" spans="15:21" ht="12.75">
      <c r="O90" s="244"/>
      <c r="P90" s="244"/>
      <c r="Q90" s="244"/>
      <c r="R90" s="245"/>
      <c r="S90" s="245"/>
      <c r="T90" s="245"/>
      <c r="U90" s="214"/>
    </row>
    <row r="91" spans="15:21" ht="12.75">
      <c r="O91" s="244"/>
      <c r="P91" s="244"/>
      <c r="Q91" s="244"/>
      <c r="R91" s="245"/>
      <c r="S91" s="245"/>
      <c r="T91" s="245"/>
      <c r="U91" s="214"/>
    </row>
    <row r="92" spans="15:21" ht="12.75">
      <c r="O92" s="244"/>
      <c r="P92" s="244"/>
      <c r="Q92" s="244"/>
      <c r="R92" s="245"/>
      <c r="S92" s="245"/>
      <c r="T92" s="245"/>
      <c r="U92" s="214"/>
    </row>
    <row r="93" spans="15:21" ht="12.75">
      <c r="O93" s="244"/>
      <c r="P93" s="244"/>
      <c r="Q93" s="244"/>
      <c r="R93" s="245"/>
      <c r="S93" s="245"/>
      <c r="T93" s="245"/>
      <c r="U93" s="214"/>
    </row>
    <row r="94" spans="15:21" ht="12.75">
      <c r="O94" s="244"/>
      <c r="P94" s="244"/>
      <c r="Q94" s="244"/>
      <c r="R94" s="245"/>
      <c r="S94" s="245"/>
      <c r="T94" s="245"/>
      <c r="U94" s="214"/>
    </row>
    <row r="95" spans="15:21" ht="12.75">
      <c r="O95" s="244"/>
      <c r="P95" s="244"/>
      <c r="Q95" s="244"/>
      <c r="R95" s="245"/>
      <c r="S95" s="245"/>
      <c r="T95" s="245"/>
      <c r="U95" s="214"/>
    </row>
    <row r="96" spans="15:21" ht="12.75">
      <c r="O96" s="244"/>
      <c r="P96" s="244"/>
      <c r="Q96" s="244"/>
      <c r="R96" s="245"/>
      <c r="S96" s="245"/>
      <c r="T96" s="245"/>
      <c r="U96" s="214"/>
    </row>
    <row r="97" spans="15:21" ht="12.75">
      <c r="O97" s="244"/>
      <c r="P97" s="244"/>
      <c r="Q97" s="244"/>
      <c r="R97" s="245"/>
      <c r="S97" s="245"/>
      <c r="T97" s="245"/>
      <c r="U97" s="214"/>
    </row>
    <row r="98" spans="15:21" ht="12.75">
      <c r="O98" s="244"/>
      <c r="P98" s="244"/>
      <c r="Q98" s="244"/>
      <c r="R98" s="245"/>
      <c r="S98" s="245"/>
      <c r="T98" s="245"/>
      <c r="U98" s="214"/>
    </row>
    <row r="99" spans="15:21" ht="12.75">
      <c r="O99" s="244"/>
      <c r="P99" s="244"/>
      <c r="Q99" s="244"/>
      <c r="R99" s="245"/>
      <c r="S99" s="245"/>
      <c r="T99" s="245"/>
      <c r="U99" s="214"/>
    </row>
    <row r="100" spans="15:21" ht="12.75">
      <c r="O100" s="244"/>
      <c r="P100" s="244"/>
      <c r="Q100" s="244"/>
      <c r="R100" s="245"/>
      <c r="S100" s="245"/>
      <c r="T100" s="245"/>
      <c r="U100" s="214"/>
    </row>
    <row r="101" spans="15:21" ht="12.75">
      <c r="O101" s="244"/>
      <c r="P101" s="244"/>
      <c r="Q101" s="244"/>
      <c r="R101" s="245"/>
      <c r="S101" s="245"/>
      <c r="T101" s="245"/>
      <c r="U101" s="214"/>
    </row>
    <row r="102" spans="15:21" ht="12.75">
      <c r="O102" s="244"/>
      <c r="P102" s="244"/>
      <c r="Q102" s="244"/>
      <c r="R102" s="245"/>
      <c r="S102" s="245"/>
      <c r="T102" s="245"/>
      <c r="U102" s="214"/>
    </row>
    <row r="103" spans="15:21" ht="12.75">
      <c r="O103" s="244"/>
      <c r="P103" s="244"/>
      <c r="Q103" s="244"/>
      <c r="R103" s="245"/>
      <c r="S103" s="245"/>
      <c r="T103" s="245"/>
      <c r="U103" s="214"/>
    </row>
    <row r="104" spans="15:21" ht="12.75">
      <c r="O104" s="244"/>
      <c r="P104" s="244"/>
      <c r="Q104" s="244"/>
      <c r="R104" s="245"/>
      <c r="S104" s="245"/>
      <c r="T104" s="245"/>
      <c r="U104" s="214"/>
    </row>
    <row r="105" spans="15:21" ht="12.75">
      <c r="O105" s="244"/>
      <c r="P105" s="244"/>
      <c r="Q105" s="244"/>
      <c r="R105" s="245"/>
      <c r="S105" s="245"/>
      <c r="T105" s="245"/>
      <c r="U105" s="214"/>
    </row>
    <row r="106" spans="15:21" ht="12.75">
      <c r="O106" s="244"/>
      <c r="P106" s="244"/>
      <c r="Q106" s="244"/>
      <c r="R106" s="245"/>
      <c r="S106" s="245"/>
      <c r="T106" s="245"/>
      <c r="U106" s="214"/>
    </row>
    <row r="107" spans="15:21" ht="12.75">
      <c r="O107" s="244"/>
      <c r="P107" s="244"/>
      <c r="Q107" s="244"/>
      <c r="R107" s="245"/>
      <c r="S107" s="245"/>
      <c r="T107" s="245"/>
      <c r="U107" s="214"/>
    </row>
    <row r="108" spans="15:21" ht="12.75">
      <c r="O108" s="244"/>
      <c r="P108" s="244"/>
      <c r="Q108" s="244"/>
      <c r="R108" s="245"/>
      <c r="S108" s="245"/>
      <c r="T108" s="245"/>
      <c r="U108" s="214"/>
    </row>
    <row r="109" spans="15:21" ht="12.75">
      <c r="O109" s="244"/>
      <c r="P109" s="244"/>
      <c r="Q109" s="244"/>
      <c r="R109" s="245"/>
      <c r="S109" s="245"/>
      <c r="T109" s="245"/>
      <c r="U109" s="214"/>
    </row>
    <row r="110" spans="15:21" ht="12.75">
      <c r="O110" s="244"/>
      <c r="P110" s="244"/>
      <c r="Q110" s="244"/>
      <c r="R110" s="245"/>
      <c r="S110" s="245"/>
      <c r="T110" s="245"/>
      <c r="U110" s="214"/>
    </row>
    <row r="111" spans="15:21" ht="12.75">
      <c r="O111" s="244"/>
      <c r="P111" s="244"/>
      <c r="Q111" s="244"/>
      <c r="R111" s="245"/>
      <c r="S111" s="245"/>
      <c r="T111" s="245"/>
      <c r="U111" s="214"/>
    </row>
    <row r="112" spans="15:21" ht="12.75">
      <c r="O112" s="244"/>
      <c r="P112" s="244"/>
      <c r="Q112" s="244"/>
      <c r="R112" s="245"/>
      <c r="S112" s="245"/>
      <c r="T112" s="245"/>
      <c r="U112" s="214"/>
    </row>
    <row r="113" spans="15:21" ht="12.75">
      <c r="O113" s="244"/>
      <c r="P113" s="244"/>
      <c r="Q113" s="244"/>
      <c r="R113" s="245"/>
      <c r="S113" s="245"/>
      <c r="T113" s="245"/>
      <c r="U113" s="214"/>
    </row>
    <row r="114" spans="15:21" ht="12.75">
      <c r="O114" s="244"/>
      <c r="P114" s="244"/>
      <c r="Q114" s="244"/>
      <c r="R114" s="245"/>
      <c r="S114" s="245"/>
      <c r="T114" s="245"/>
      <c r="U114" s="214"/>
    </row>
    <row r="115" spans="15:21" ht="12.75">
      <c r="O115" s="244"/>
      <c r="P115" s="244"/>
      <c r="Q115" s="244"/>
      <c r="R115" s="245"/>
      <c r="S115" s="245"/>
      <c r="T115" s="245"/>
      <c r="U115" s="214"/>
    </row>
    <row r="116" spans="15:21" ht="12.75">
      <c r="O116" s="244"/>
      <c r="P116" s="244"/>
      <c r="Q116" s="244"/>
      <c r="R116" s="245"/>
      <c r="S116" s="245"/>
      <c r="T116" s="245"/>
      <c r="U116" s="214"/>
    </row>
    <row r="117" spans="15:21" ht="12.75">
      <c r="O117" s="244"/>
      <c r="P117" s="244"/>
      <c r="Q117" s="244"/>
      <c r="R117" s="245"/>
      <c r="S117" s="245"/>
      <c r="T117" s="245"/>
      <c r="U117" s="214"/>
    </row>
    <row r="118" spans="15:21" ht="12.75">
      <c r="O118" s="244"/>
      <c r="P118" s="244"/>
      <c r="Q118" s="244"/>
      <c r="R118" s="245"/>
      <c r="S118" s="245"/>
      <c r="T118" s="245"/>
      <c r="U118" s="214"/>
    </row>
    <row r="119" spans="15:21" ht="12.75">
      <c r="O119" s="244"/>
      <c r="P119" s="244"/>
      <c r="Q119" s="244"/>
      <c r="R119" s="245"/>
      <c r="S119" s="245"/>
      <c r="T119" s="245"/>
      <c r="U119" s="214"/>
    </row>
    <row r="120" spans="15:21" ht="12.75">
      <c r="O120" s="244"/>
      <c r="P120" s="244"/>
      <c r="Q120" s="244"/>
      <c r="R120" s="245"/>
      <c r="S120" s="245"/>
      <c r="T120" s="245"/>
      <c r="U120" s="214"/>
    </row>
    <row r="121" spans="15:21" ht="12.75">
      <c r="O121" s="244"/>
      <c r="P121" s="244"/>
      <c r="Q121" s="244"/>
      <c r="R121" s="245"/>
      <c r="S121" s="245"/>
      <c r="T121" s="245"/>
      <c r="U121" s="214"/>
    </row>
    <row r="122" spans="15:21" ht="12.75">
      <c r="O122" s="244"/>
      <c r="P122" s="244"/>
      <c r="Q122" s="244"/>
      <c r="R122" s="245"/>
      <c r="S122" s="245"/>
      <c r="T122" s="245"/>
      <c r="U122" s="214"/>
    </row>
    <row r="123" spans="15:21" ht="12.75">
      <c r="O123" s="244"/>
      <c r="P123" s="244"/>
      <c r="Q123" s="244"/>
      <c r="R123" s="245"/>
      <c r="S123" s="245"/>
      <c r="T123" s="245"/>
      <c r="U123" s="214"/>
    </row>
    <row r="124" spans="15:21" ht="12.75">
      <c r="O124" s="244"/>
      <c r="P124" s="244"/>
      <c r="Q124" s="244"/>
      <c r="R124" s="245"/>
      <c r="S124" s="245"/>
      <c r="T124" s="245"/>
      <c r="U124" s="214"/>
    </row>
    <row r="125" spans="15:21" ht="12.75">
      <c r="O125" s="244"/>
      <c r="P125" s="244"/>
      <c r="Q125" s="244"/>
      <c r="R125" s="245"/>
      <c r="S125" s="245"/>
      <c r="T125" s="245"/>
      <c r="U125" s="214"/>
    </row>
    <row r="126" spans="15:21" ht="12.75">
      <c r="O126" s="244"/>
      <c r="P126" s="244"/>
      <c r="Q126" s="244"/>
      <c r="R126" s="245"/>
      <c r="S126" s="245"/>
      <c r="T126" s="245"/>
      <c r="U126" s="214"/>
    </row>
    <row r="127" spans="15:21" ht="12.75">
      <c r="O127" s="244"/>
      <c r="P127" s="244"/>
      <c r="Q127" s="244"/>
      <c r="R127" s="245"/>
      <c r="S127" s="245"/>
      <c r="T127" s="245"/>
      <c r="U127" s="214"/>
    </row>
    <row r="128" spans="15:21" ht="12.75">
      <c r="O128" s="244"/>
      <c r="P128" s="244"/>
      <c r="Q128" s="244"/>
      <c r="R128" s="245"/>
      <c r="S128" s="245"/>
      <c r="T128" s="245"/>
      <c r="U128" s="214"/>
    </row>
    <row r="129" spans="15:20">
      <c r="O129" s="237"/>
      <c r="P129" s="237"/>
      <c r="Q129" s="246"/>
      <c r="R129" s="246"/>
      <c r="S129" s="246"/>
      <c r="T129" s="246"/>
    </row>
  </sheetData>
  <sheetProtection password="B8D9" sheet="1" objects="1" scenarios="1"/>
  <sortState ref="A4:U32">
    <sortCondition ref="U4:U32"/>
  </sortState>
  <mergeCells count="7">
    <mergeCell ref="A1:A2"/>
    <mergeCell ref="B1:H1"/>
    <mergeCell ref="O1:P1"/>
    <mergeCell ref="Q1:R1"/>
    <mergeCell ref="S1:T1"/>
    <mergeCell ref="E2:F2"/>
    <mergeCell ref="G2:H2"/>
  </mergeCells>
  <conditionalFormatting sqref="A3:A31">
    <cfRule type="expression" dxfId="11" priority="11" stopIfTrue="1">
      <formula>N3=-1</formula>
    </cfRule>
    <cfRule type="expression" dxfId="10" priority="12" stopIfTrue="1">
      <formula>N3=0</formula>
    </cfRule>
    <cfRule type="expression" dxfId="9" priority="13" stopIfTrue="1">
      <formula>N3=1</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6.xml><?xml version="1.0" encoding="utf-8"?>
<worksheet xmlns="http://schemas.openxmlformats.org/spreadsheetml/2006/main" xmlns:r="http://schemas.openxmlformats.org/officeDocument/2006/relationships">
  <sheetPr codeName="Sheet8">
    <pageSetUpPr fitToPage="1"/>
  </sheetPr>
  <dimension ref="B1:U39"/>
  <sheetViews>
    <sheetView workbookViewId="0"/>
  </sheetViews>
  <sheetFormatPr defaultRowHeight="12.75"/>
  <cols>
    <col min="1" max="1" width="1.7109375" style="2" customWidth="1"/>
    <col min="2" max="16384" width="9.140625" style="2"/>
  </cols>
  <sheetData>
    <row r="1" spans="2:21" ht="12.75" customHeight="1">
      <c r="B1" s="392" t="s">
        <v>260</v>
      </c>
      <c r="C1" s="392"/>
      <c r="D1" s="392"/>
      <c r="E1" s="392"/>
      <c r="F1" s="392"/>
      <c r="G1" s="392"/>
      <c r="H1" s="392"/>
      <c r="I1" s="392"/>
      <c r="J1" s="392"/>
      <c r="K1" s="392"/>
      <c r="L1" s="392"/>
      <c r="M1" s="392"/>
      <c r="N1" s="392"/>
      <c r="O1" s="393" t="s">
        <v>31</v>
      </c>
    </row>
    <row r="2" spans="2:21">
      <c r="B2" s="392"/>
      <c r="C2" s="392"/>
      <c r="D2" s="392"/>
      <c r="E2" s="392"/>
      <c r="F2" s="392"/>
      <c r="G2" s="392"/>
      <c r="H2" s="392"/>
      <c r="I2" s="392"/>
      <c r="J2" s="392"/>
      <c r="K2" s="392"/>
      <c r="L2" s="392"/>
      <c r="M2" s="392"/>
      <c r="N2" s="392"/>
      <c r="O2" s="393"/>
    </row>
    <row r="3" spans="2:21">
      <c r="B3" s="72" t="s">
        <v>212</v>
      </c>
      <c r="O3" s="393"/>
    </row>
    <row r="4" spans="2:21" ht="30" customHeight="1">
      <c r="B4" s="406" t="s">
        <v>209</v>
      </c>
      <c r="C4" s="406"/>
      <c r="D4" s="406"/>
      <c r="E4" s="406"/>
      <c r="F4" s="406"/>
      <c r="G4" s="406"/>
      <c r="H4" s="406"/>
      <c r="I4" s="406"/>
      <c r="J4" s="406"/>
      <c r="K4" s="406"/>
      <c r="L4" s="406"/>
      <c r="M4" s="406"/>
      <c r="N4" s="406"/>
      <c r="O4" s="393"/>
    </row>
    <row r="6" spans="2:21">
      <c r="O6" s="398" t="s">
        <v>309</v>
      </c>
      <c r="P6" s="398"/>
    </row>
    <row r="12" spans="2:21" ht="15">
      <c r="O12" s="232"/>
      <c r="P12" s="232"/>
      <c r="Q12" s="232"/>
      <c r="R12" s="232"/>
      <c r="S12" s="232"/>
      <c r="T12" s="232"/>
      <c r="U12"/>
    </row>
    <row r="13" spans="2:21" ht="15">
      <c r="O13" s="61"/>
      <c r="P13" s="277" t="s">
        <v>202</v>
      </c>
      <c r="Q13" s="141"/>
      <c r="R13" s="141"/>
      <c r="S13" s="141"/>
      <c r="T13" s="141"/>
      <c r="U13"/>
    </row>
    <row r="14" spans="2:21" ht="15">
      <c r="O14" s="62"/>
      <c r="P14" s="277" t="s">
        <v>221</v>
      </c>
      <c r="Q14" s="141"/>
      <c r="R14" s="141"/>
      <c r="S14" s="141"/>
      <c r="T14" s="141"/>
      <c r="U14"/>
    </row>
    <row r="15" spans="2:21" ht="15">
      <c r="O15" s="63"/>
      <c r="P15" s="277" t="s">
        <v>227</v>
      </c>
      <c r="Q15" s="141"/>
      <c r="R15" s="141"/>
      <c r="S15" s="141"/>
      <c r="T15" s="141"/>
      <c r="U15"/>
    </row>
    <row r="16" spans="2:21" ht="15">
      <c r="O16" s="113"/>
      <c r="P16" s="277" t="s">
        <v>222</v>
      </c>
      <c r="Q16" s="141"/>
      <c r="R16" s="141"/>
      <c r="S16" s="141"/>
      <c r="T16" s="141"/>
      <c r="U16"/>
    </row>
    <row r="17" spans="2:20" ht="15">
      <c r="O17" s="141"/>
      <c r="P17" s="278" t="s">
        <v>206</v>
      </c>
      <c r="Q17" s="141"/>
      <c r="R17" s="141"/>
      <c r="S17" s="141"/>
      <c r="T17" s="141"/>
    </row>
    <row r="18" spans="2:20">
      <c r="O18" s="232"/>
      <c r="P18" s="232"/>
      <c r="Q18" s="232"/>
      <c r="R18" s="232"/>
      <c r="S18" s="232"/>
      <c r="T18" s="232"/>
    </row>
    <row r="31" spans="2:20" ht="15">
      <c r="B31" s="67" t="s">
        <v>276</v>
      </c>
      <c r="C31" s="68"/>
      <c r="D31" s="69"/>
      <c r="E31" s="69"/>
      <c r="F31" s="69"/>
      <c r="G31" s="69"/>
      <c r="H31" s="69"/>
      <c r="I31" s="69"/>
      <c r="J31" s="68"/>
    </row>
    <row r="32" spans="2:20" s="154" customFormat="1" ht="15">
      <c r="B32" s="70" t="s">
        <v>307</v>
      </c>
      <c r="C32" s="68"/>
      <c r="D32" s="69"/>
      <c r="E32" s="69"/>
      <c r="F32" s="69"/>
      <c r="G32" s="69"/>
      <c r="H32" s="69"/>
      <c r="I32" s="69"/>
      <c r="J32" s="68"/>
    </row>
    <row r="33" spans="2:14" s="154" customFormat="1" ht="15">
      <c r="B33" s="70" t="s">
        <v>223</v>
      </c>
      <c r="C33" s="68"/>
      <c r="D33" s="69"/>
      <c r="E33" s="69"/>
      <c r="F33" s="69"/>
      <c r="G33" s="69"/>
      <c r="H33" s="69"/>
      <c r="I33" s="69"/>
      <c r="J33" s="68"/>
    </row>
    <row r="34" spans="2:14" s="154" customFormat="1">
      <c r="B34" s="397" t="s">
        <v>178</v>
      </c>
      <c r="C34" s="397"/>
      <c r="D34" s="397"/>
      <c r="E34" s="397"/>
      <c r="F34" s="397"/>
      <c r="G34" s="397"/>
      <c r="H34" s="397"/>
      <c r="I34" s="397"/>
      <c r="J34" s="397"/>
      <c r="K34" s="397"/>
      <c r="L34" s="397"/>
      <c r="M34" s="397"/>
      <c r="N34" s="397"/>
    </row>
    <row r="35" spans="2:14" s="154" customFormat="1">
      <c r="B35" s="397"/>
      <c r="C35" s="397"/>
      <c r="D35" s="397"/>
      <c r="E35" s="397"/>
      <c r="F35" s="397"/>
      <c r="G35" s="397"/>
      <c r="H35" s="397"/>
      <c r="I35" s="397"/>
      <c r="J35" s="397"/>
      <c r="K35" s="397"/>
      <c r="L35" s="397"/>
      <c r="M35" s="397"/>
      <c r="N35" s="397"/>
    </row>
    <row r="36" spans="2:14" s="228" customFormat="1" ht="15">
      <c r="B36" s="70" t="s">
        <v>211</v>
      </c>
      <c r="C36" s="68"/>
      <c r="D36" s="69"/>
      <c r="E36" s="69"/>
      <c r="F36" s="69"/>
      <c r="G36" s="69"/>
      <c r="H36" s="69"/>
      <c r="I36" s="69"/>
      <c r="J36" s="68"/>
    </row>
    <row r="37" spans="2:14">
      <c r="B37" s="324" t="s">
        <v>244</v>
      </c>
      <c r="C37" s="333"/>
      <c r="D37" s="333"/>
      <c r="E37" s="333"/>
      <c r="F37" s="333"/>
      <c r="G37" s="333"/>
      <c r="H37" s="333"/>
    </row>
    <row r="38" spans="2:14">
      <c r="B38" s="34" t="s">
        <v>308</v>
      </c>
    </row>
    <row r="39" spans="2:14">
      <c r="B39" s="34" t="s">
        <v>317</v>
      </c>
    </row>
  </sheetData>
  <sheetProtection password="B8D9" sheet="1" objects="1" scenarios="1"/>
  <mergeCells count="5">
    <mergeCell ref="O1:O4"/>
    <mergeCell ref="B34:N35"/>
    <mergeCell ref="O6:P6"/>
    <mergeCell ref="B1:N2"/>
    <mergeCell ref="B4:N4"/>
  </mergeCells>
  <hyperlinks>
    <hyperlink ref="O6:P6" location="'Chart 3.3 DATA'!A1" display="view Chart 2b data"/>
    <hyperlink ref="O1" location="'List of Tables &amp; Charts'!A1" display="return to List of Tables &amp; Charts"/>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7.xml><?xml version="1.0" encoding="utf-8"?>
<worksheet xmlns="http://schemas.openxmlformats.org/spreadsheetml/2006/main" xmlns:r="http://schemas.openxmlformats.org/officeDocument/2006/relationships">
  <sheetPr codeName="Sheet9">
    <pageSetUpPr fitToPage="1"/>
  </sheetPr>
  <dimension ref="A1:AG131"/>
  <sheetViews>
    <sheetView workbookViewId="0">
      <selection sqref="A1:A2"/>
    </sheetView>
  </sheetViews>
  <sheetFormatPr defaultRowHeight="11.25"/>
  <cols>
    <col min="1" max="1" width="15.7109375" style="71" customWidth="1"/>
    <col min="2" max="8" width="9.140625" style="71"/>
    <col min="9" max="14" width="9.7109375" style="71" customWidth="1"/>
    <col min="15" max="15" width="10.42578125" style="71" bestFit="1" customWidth="1"/>
    <col min="16" max="16" width="45.7109375" style="71" customWidth="1"/>
    <col min="17" max="20" width="11.7109375" style="136" customWidth="1"/>
    <col min="21" max="23" width="9.140625" style="71"/>
    <col min="24" max="25" width="12.7109375" style="71" customWidth="1"/>
    <col min="26" max="27" width="9.140625" style="71"/>
    <col min="28" max="28" width="8.7109375" style="71" customWidth="1"/>
    <col min="29" max="29" width="35.5703125" style="71" bestFit="1" customWidth="1"/>
    <col min="30" max="16384" width="9.140625" style="71"/>
  </cols>
  <sheetData>
    <row r="1" spans="1:33" ht="15" customHeight="1">
      <c r="A1" s="399" t="s">
        <v>11</v>
      </c>
      <c r="B1" s="401" t="s">
        <v>28</v>
      </c>
      <c r="C1" s="402"/>
      <c r="D1" s="402"/>
      <c r="E1" s="402"/>
      <c r="F1" s="402"/>
      <c r="G1" s="402"/>
      <c r="H1" s="402"/>
      <c r="I1" s="117"/>
      <c r="J1" s="138"/>
      <c r="K1" s="138"/>
      <c r="L1" s="118"/>
      <c r="M1" s="118"/>
      <c r="N1" s="118"/>
      <c r="O1" s="389" t="s">
        <v>6</v>
      </c>
      <c r="P1" s="403"/>
      <c r="Q1" s="389">
        <v>2016</v>
      </c>
      <c r="R1" s="389"/>
      <c r="S1" s="389">
        <v>2017</v>
      </c>
      <c r="T1" s="389"/>
      <c r="AE1" s="285"/>
      <c r="AF1" s="285"/>
    </row>
    <row r="2" spans="1:33" ht="23.25" customHeight="1">
      <c r="A2" s="400"/>
      <c r="B2" s="119" t="s">
        <v>202</v>
      </c>
      <c r="C2" s="119" t="s">
        <v>218</v>
      </c>
      <c r="D2" s="120" t="s">
        <v>7</v>
      </c>
      <c r="E2" s="404" t="s">
        <v>205</v>
      </c>
      <c r="F2" s="404"/>
      <c r="G2" s="404" t="s">
        <v>219</v>
      </c>
      <c r="H2" s="405"/>
      <c r="I2" s="121" t="s">
        <v>203</v>
      </c>
      <c r="J2" s="122" t="s">
        <v>226</v>
      </c>
      <c r="K2" s="122" t="s">
        <v>8</v>
      </c>
      <c r="L2" s="124" t="s">
        <v>4</v>
      </c>
      <c r="M2" s="124" t="s">
        <v>3</v>
      </c>
      <c r="N2" s="125" t="s">
        <v>9</v>
      </c>
      <c r="O2" s="126" t="s">
        <v>10</v>
      </c>
      <c r="P2" s="127" t="s">
        <v>11</v>
      </c>
      <c r="Q2" s="127" t="s">
        <v>12</v>
      </c>
      <c r="R2" s="127" t="s">
        <v>13</v>
      </c>
      <c r="S2" s="127" t="s">
        <v>12</v>
      </c>
      <c r="T2" s="127" t="s">
        <v>13</v>
      </c>
      <c r="U2" s="281" t="s">
        <v>216</v>
      </c>
      <c r="W2" s="282"/>
      <c r="X2" s="282"/>
      <c r="Y2" s="282"/>
      <c r="Z2" s="282"/>
      <c r="AD2" s="282"/>
      <c r="AE2" s="282"/>
      <c r="AF2" s="282"/>
      <c r="AG2" s="282"/>
    </row>
    <row r="3" spans="1:33" ht="12">
      <c r="A3" s="128" t="str">
        <f t="shared" ref="A3:A31" si="0">O3</f>
        <v>Scotland</v>
      </c>
      <c r="B3" s="129">
        <f t="shared" ref="B3" si="1">Q3/R3*100</f>
        <v>71.823204419889507</v>
      </c>
      <c r="C3" s="129">
        <f t="shared" ref="C3" si="2">S3/T3*100</f>
        <v>75.086306098964329</v>
      </c>
      <c r="D3" s="129">
        <f>100</f>
        <v>100</v>
      </c>
      <c r="E3" s="3">
        <f t="shared" ref="E3" si="3">SUM(1*MID(I3,1,FIND(" - ",I3)-1))</f>
        <v>71</v>
      </c>
      <c r="F3" s="130">
        <f t="shared" ref="F3" si="4">SUM(1*MID(I3,FIND(" - ",I3)+2,LEN(I3)))</f>
        <v>73</v>
      </c>
      <c r="G3" s="130">
        <f t="shared" ref="G3" si="5">SUM(1*MID(J3,1,FIND(" - ",J3)-1))</f>
        <v>74</v>
      </c>
      <c r="H3" s="130">
        <f t="shared" ref="H3" si="6">SUM(1*MID(J3,FIND(" - ",J3)+2,LEN(J3)))</f>
        <v>76</v>
      </c>
      <c r="I3" s="131"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71 - 73</v>
      </c>
      <c r="J3" s="132"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74 - 76</v>
      </c>
      <c r="K3" s="133">
        <f t="shared" ref="K3" si="9">C3-B3</f>
        <v>3.263101679074822</v>
      </c>
      <c r="L3" s="137">
        <f t="shared" ref="L3:L31" si="10">((S3/T3)-(Q3/R3))-(NORMSINV(1-(0.05/COUNTA($O$3:$O$31)))*(SQRT((((Q3/R3)*(1-(Q3/R3)))/R3)+(((S3/T3)*(1-(S3/T3)))/T3))))</f>
        <v>1.0827544801318943E-2</v>
      </c>
      <c r="M3" s="137">
        <f t="shared" ref="M3:M31" si="11">((S3/T3)-(Q3/R3))+(NORMSINV(1-(0.05/COUNTA($O$3:$O$31)))*(SQRT((((Q3/R3)*(1-(Q3/R3)))/R3)+(((S3/T3)*(1-(S3/T3)))/T3))))</f>
        <v>5.443448878017746E-2</v>
      </c>
      <c r="N3" s="134">
        <f t="shared" ref="N3:N31" si="12">IF(ISERR(IF(AND(((S3/T3)-(Q3/R3))-(NORMSINV(1-(0.05/COUNTA($P$3:$P$31)))*(SQRT((((Q3/R3)*(1-(Q3/R3)))/R3)+(((S3/T3)*(1-(S3/T3)))/T3))))&gt;0,((S3/T3)-(Q3/R3))+(NORMSINV(1-(0.05/COUNTA($P$3:$P$31)))*(SQRT((((Q3/R3)*(1-(Q3/R3)))/R3)+(((S3/T3)*(1-(S3/T3)))/T3))))&gt;0),1,IF(AND(((S3/T3)-(Q3/R3))-(NORMSINV(1-(0.05/COUNTA($P$3:$P$31)))*(SQRT((((Q3/R3)*(1-(Q3/R3)))/R3)+(((S3/T3)*(1-(S3/T3)))/T3))))&lt;0,((S3/T3)-(Q3/R3))+(NORMSINV(1-(0.05/COUNTA($P$3:$P$31)))*(SQRT((((Q3/R3)*(1-(Q3/R3)))/R3)+(((S3/T3)*(1-(S3/T3)))/T3))))&lt;0),-1,0))),"",IF(AND(((S3/T3)-(Q3/R3))-(NORMSINV(1-(0.05/COUNTA($P$3:$P$31)))*(SQRT((((Q3/R3)*(1-(Q3/R3)))/R3)+(((S3/T3)*(1-(S3/T3)))/T3))))&gt;0,((S3/T3)-(Q3/R3))+(NORMSINV(1-(0.05/COUNTA($P$3:$P$31)))*(SQRT((((Q3/R3)*(1-(Q3/R3)))/R3)+(((S3/T3)*(1-(S3/T3)))/T3))))&gt;0),1,IF(AND(((S3/T3)-(Q3/R3))-(NORMSINV(1-(0.05/COUNTA($P$3:$P$31)))*(SQRT((((Q3/R3)*(1-(Q3/R3)))/R3)+(((S3/T3)*(1-(S3/T3)))/T3))))&lt;0,((S3/T3)-(Q3/R3))+(NORMSINV(1-(0.05/COUNTA($P$3:$P$31)))*(SQRT((((Q3/R3)*(1-(Q3/R3)))/R3)+(((S3/T3)*(1-(S3/T3)))/T3))))&lt;0),-1,0)))</f>
        <v>1</v>
      </c>
      <c r="O3" s="128" t="s">
        <v>118</v>
      </c>
      <c r="P3" s="128" t="s">
        <v>167</v>
      </c>
      <c r="Q3" s="150">
        <f>SUM(Q4:Q31)</f>
        <v>5070</v>
      </c>
      <c r="R3" s="150">
        <f>SUM(R4:R31)</f>
        <v>7059</v>
      </c>
      <c r="S3" s="150">
        <f>SUM(S4:S31)</f>
        <v>5220</v>
      </c>
      <c r="T3" s="150">
        <f>SUM(T4:T31)</f>
        <v>6952</v>
      </c>
      <c r="U3" s="281">
        <v>0</v>
      </c>
      <c r="W3" s="280"/>
      <c r="Z3" s="280"/>
      <c r="AD3" s="280"/>
      <c r="AG3" s="280"/>
    </row>
    <row r="4" spans="1:33" ht="12">
      <c r="A4" s="128" t="str">
        <f t="shared" si="0"/>
        <v>L&amp;I</v>
      </c>
      <c r="B4" s="129">
        <f t="shared" ref="B4:B21" si="13">Q4/R4*100</f>
        <v>86.956521739130437</v>
      </c>
      <c r="C4" s="129">
        <f t="shared" ref="C4:C31" si="14">S4/T4*100</f>
        <v>89.285714285714292</v>
      </c>
      <c r="D4" s="130">
        <f>100</f>
        <v>100</v>
      </c>
      <c r="E4" s="130">
        <f t="shared" ref="E4:E31" si="15">SUM(1*MID(I4,1,FIND(" - ",I4)-1))</f>
        <v>74</v>
      </c>
      <c r="F4" s="130">
        <f t="shared" ref="F4:F31" si="16">SUM(1*MID(I4,FIND(" - ",I4)+2,LEN(I4)))</f>
        <v>94</v>
      </c>
      <c r="G4" s="130">
        <f t="shared" ref="G4:G31" si="17">SUM(1*MID(J4,1,FIND(" - ",J4)-1))</f>
        <v>73</v>
      </c>
      <c r="H4" s="130">
        <f t="shared" ref="H4:H31" si="18">SUM(1*MID(J4,FIND(" - ",J4)+2,LEN(J4)))</f>
        <v>96</v>
      </c>
      <c r="I4" s="135" t="str">
        <f t="shared" ref="I4:I21" si="19">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74 - 94</v>
      </c>
      <c r="J4" s="132" t="str">
        <f t="shared" ref="J4:J31" si="20">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73 - 96</v>
      </c>
      <c r="K4" s="133">
        <f t="shared" ref="K4:K31" si="21">C4-B4</f>
        <v>2.3291925465838546</v>
      </c>
      <c r="L4" s="137">
        <f t="shared" si="10"/>
        <v>-0.20101729108816047</v>
      </c>
      <c r="M4" s="137">
        <f t="shared" si="11"/>
        <v>0.24760114201983763</v>
      </c>
      <c r="N4" s="134">
        <f t="shared" si="12"/>
        <v>0</v>
      </c>
      <c r="O4" s="128" t="s">
        <v>79</v>
      </c>
      <c r="P4" s="128" t="s">
        <v>78</v>
      </c>
      <c r="Q4" s="150">
        <v>40</v>
      </c>
      <c r="R4" s="150">
        <v>46</v>
      </c>
      <c r="S4" s="150">
        <v>25</v>
      </c>
      <c r="T4" s="150">
        <v>28</v>
      </c>
      <c r="U4" s="281">
        <v>1</v>
      </c>
      <c r="W4" s="280"/>
      <c r="Z4" s="280"/>
      <c r="AB4" s="286"/>
      <c r="AD4" s="280"/>
      <c r="AG4" s="280"/>
    </row>
    <row r="5" spans="1:33" ht="12">
      <c r="A5" s="128" t="str">
        <f t="shared" si="0"/>
        <v>Dr Grays</v>
      </c>
      <c r="B5" s="129">
        <f t="shared" si="13"/>
        <v>77.272727272727266</v>
      </c>
      <c r="C5" s="129">
        <f t="shared" si="14"/>
        <v>86.734693877551024</v>
      </c>
      <c r="D5" s="130">
        <f>100</f>
        <v>100</v>
      </c>
      <c r="E5" s="130">
        <f t="shared" si="15"/>
        <v>69</v>
      </c>
      <c r="F5" s="130">
        <f t="shared" si="16"/>
        <v>84</v>
      </c>
      <c r="G5" s="130">
        <f t="shared" si="17"/>
        <v>79</v>
      </c>
      <c r="H5" s="130">
        <f t="shared" si="18"/>
        <v>92</v>
      </c>
      <c r="I5" s="135" t="str">
        <f t="shared" si="19"/>
        <v>69 - 84</v>
      </c>
      <c r="J5" s="132" t="str">
        <f t="shared" si="20"/>
        <v>79 - 92</v>
      </c>
      <c r="K5" s="133">
        <f t="shared" si="21"/>
        <v>9.4619666048237576</v>
      </c>
      <c r="L5" s="137">
        <f t="shared" si="10"/>
        <v>-5.9324055318850405E-2</v>
      </c>
      <c r="M5" s="137">
        <f t="shared" si="11"/>
        <v>0.24856338741532533</v>
      </c>
      <c r="N5" s="134">
        <f t="shared" si="12"/>
        <v>0</v>
      </c>
      <c r="O5" s="128" t="s">
        <v>63</v>
      </c>
      <c r="P5" s="128" t="s">
        <v>62</v>
      </c>
      <c r="Q5" s="150">
        <v>85</v>
      </c>
      <c r="R5" s="150">
        <v>110</v>
      </c>
      <c r="S5" s="150">
        <v>85</v>
      </c>
      <c r="T5" s="150">
        <v>98</v>
      </c>
      <c r="U5" s="281">
        <v>2</v>
      </c>
      <c r="W5" s="280"/>
      <c r="Z5" s="280"/>
      <c r="AB5" s="286"/>
      <c r="AD5" s="280"/>
      <c r="AG5" s="280"/>
    </row>
    <row r="6" spans="1:33" ht="12">
      <c r="A6" s="128" t="str">
        <f t="shared" si="0"/>
        <v>Crosshouse</v>
      </c>
      <c r="B6" s="129">
        <f t="shared" si="13"/>
        <v>82.587064676616919</v>
      </c>
      <c r="C6" s="129">
        <f t="shared" si="14"/>
        <v>85.406301824212278</v>
      </c>
      <c r="D6" s="130">
        <f>100</f>
        <v>100</v>
      </c>
      <c r="E6" s="130">
        <f t="shared" si="15"/>
        <v>79</v>
      </c>
      <c r="F6" s="130">
        <f t="shared" si="16"/>
        <v>85</v>
      </c>
      <c r="G6" s="130">
        <f t="shared" si="17"/>
        <v>82</v>
      </c>
      <c r="H6" s="130">
        <f t="shared" si="18"/>
        <v>88</v>
      </c>
      <c r="I6" s="135" t="str">
        <f t="shared" si="19"/>
        <v>79 - 85</v>
      </c>
      <c r="J6" s="132" t="str">
        <f t="shared" si="20"/>
        <v>82 - 88</v>
      </c>
      <c r="K6" s="133">
        <f t="shared" si="21"/>
        <v>2.8192371475953593</v>
      </c>
      <c r="L6" s="137">
        <f t="shared" si="10"/>
        <v>-3.3516452038944676E-2</v>
      </c>
      <c r="M6" s="137">
        <f t="shared" si="11"/>
        <v>8.9901194990851779E-2</v>
      </c>
      <c r="N6" s="134">
        <f t="shared" si="12"/>
        <v>0</v>
      </c>
      <c r="O6" s="128" t="s">
        <v>46</v>
      </c>
      <c r="P6" s="128" t="s">
        <v>45</v>
      </c>
      <c r="Q6" s="150">
        <v>498</v>
      </c>
      <c r="R6" s="150">
        <v>603</v>
      </c>
      <c r="S6" s="150">
        <v>515</v>
      </c>
      <c r="T6" s="150">
        <v>603</v>
      </c>
      <c r="U6" s="281">
        <v>3</v>
      </c>
      <c r="W6" s="280"/>
      <c r="Z6" s="280"/>
      <c r="AB6" s="286"/>
      <c r="AD6" s="280"/>
      <c r="AG6" s="280"/>
    </row>
    <row r="7" spans="1:33" ht="12">
      <c r="A7" s="128" t="str">
        <f t="shared" si="0"/>
        <v>VHK</v>
      </c>
      <c r="B7" s="129">
        <f t="shared" si="13"/>
        <v>83.232323232323239</v>
      </c>
      <c r="C7" s="129">
        <f t="shared" si="14"/>
        <v>85.319148936170208</v>
      </c>
      <c r="D7" s="130">
        <f>100</f>
        <v>100</v>
      </c>
      <c r="E7" s="130">
        <f t="shared" si="15"/>
        <v>80</v>
      </c>
      <c r="F7" s="130">
        <f t="shared" si="16"/>
        <v>86</v>
      </c>
      <c r="G7" s="130">
        <f t="shared" si="17"/>
        <v>82</v>
      </c>
      <c r="H7" s="130">
        <f t="shared" si="18"/>
        <v>88</v>
      </c>
      <c r="I7" s="135" t="str">
        <f t="shared" si="19"/>
        <v>80 - 86</v>
      </c>
      <c r="J7" s="132" t="str">
        <f t="shared" si="20"/>
        <v>82 - 88</v>
      </c>
      <c r="K7" s="133">
        <f t="shared" si="21"/>
        <v>2.0868257038469693</v>
      </c>
      <c r="L7" s="137">
        <f t="shared" si="10"/>
        <v>-4.7624092604910351E-2</v>
      </c>
      <c r="M7" s="137">
        <f t="shared" si="11"/>
        <v>8.9360606681849808E-2</v>
      </c>
      <c r="N7" s="134">
        <f t="shared" si="12"/>
        <v>0</v>
      </c>
      <c r="O7" s="128" t="s">
        <v>146</v>
      </c>
      <c r="P7" s="128" t="s">
        <v>168</v>
      </c>
      <c r="Q7" s="150">
        <v>412</v>
      </c>
      <c r="R7" s="150">
        <v>495</v>
      </c>
      <c r="S7" s="150">
        <v>401</v>
      </c>
      <c r="T7" s="150">
        <v>470</v>
      </c>
      <c r="U7" s="281">
        <v>4</v>
      </c>
      <c r="W7" s="280"/>
      <c r="Z7" s="280"/>
      <c r="AB7" s="286"/>
      <c r="AD7" s="280"/>
      <c r="AG7" s="280"/>
    </row>
    <row r="8" spans="1:33" ht="12">
      <c r="A8" s="128" t="str">
        <f t="shared" si="0"/>
        <v>IRH</v>
      </c>
      <c r="B8" s="129">
        <f t="shared" si="13"/>
        <v>68.707482993197274</v>
      </c>
      <c r="C8" s="129">
        <f t="shared" si="14"/>
        <v>84.567901234567898</v>
      </c>
      <c r="D8" s="130">
        <f>100</f>
        <v>100</v>
      </c>
      <c r="E8" s="130">
        <f t="shared" si="15"/>
        <v>61</v>
      </c>
      <c r="F8" s="130">
        <f t="shared" si="16"/>
        <v>76</v>
      </c>
      <c r="G8" s="130">
        <f t="shared" si="17"/>
        <v>78</v>
      </c>
      <c r="H8" s="130">
        <f t="shared" si="18"/>
        <v>89</v>
      </c>
      <c r="I8" s="135" t="str">
        <f t="shared" si="19"/>
        <v>61 - 76</v>
      </c>
      <c r="J8" s="132" t="str">
        <f t="shared" si="20"/>
        <v>78 - 89</v>
      </c>
      <c r="K8" s="133">
        <f t="shared" si="21"/>
        <v>15.860418241370624</v>
      </c>
      <c r="L8" s="137">
        <f t="shared" si="10"/>
        <v>1.9315259328908374E-2</v>
      </c>
      <c r="M8" s="137">
        <f t="shared" si="11"/>
        <v>0.29789310549850406</v>
      </c>
      <c r="N8" s="134">
        <f t="shared" si="12"/>
        <v>1</v>
      </c>
      <c r="O8" s="128" t="s">
        <v>68</v>
      </c>
      <c r="P8" s="128" t="s">
        <v>67</v>
      </c>
      <c r="Q8" s="150">
        <v>101</v>
      </c>
      <c r="R8" s="150">
        <v>147</v>
      </c>
      <c r="S8" s="150">
        <v>137</v>
      </c>
      <c r="T8" s="150">
        <v>162</v>
      </c>
      <c r="U8" s="281">
        <v>5</v>
      </c>
      <c r="W8" s="280"/>
      <c r="Z8" s="280"/>
      <c r="AB8" s="286"/>
      <c r="AD8" s="280"/>
      <c r="AG8" s="280"/>
    </row>
    <row r="9" spans="1:33" ht="12">
      <c r="A9" s="128" t="str">
        <f t="shared" si="0"/>
        <v>Borders</v>
      </c>
      <c r="B9" s="129">
        <f t="shared" si="13"/>
        <v>83.832335329341305</v>
      </c>
      <c r="C9" s="129">
        <f t="shared" si="14"/>
        <v>83.898305084745758</v>
      </c>
      <c r="D9" s="130">
        <f>100</f>
        <v>100</v>
      </c>
      <c r="E9" s="130">
        <f t="shared" si="15"/>
        <v>77</v>
      </c>
      <c r="F9" s="130">
        <f t="shared" si="16"/>
        <v>89</v>
      </c>
      <c r="G9" s="130">
        <f t="shared" si="17"/>
        <v>76</v>
      </c>
      <c r="H9" s="130">
        <f t="shared" si="18"/>
        <v>89</v>
      </c>
      <c r="I9" s="135" t="str">
        <f t="shared" si="19"/>
        <v>77 - 89</v>
      </c>
      <c r="J9" s="132" t="str">
        <f t="shared" si="20"/>
        <v>76 - 89</v>
      </c>
      <c r="K9" s="133">
        <f t="shared" si="21"/>
        <v>6.5969755404452712E-2</v>
      </c>
      <c r="L9" s="137">
        <f t="shared" si="10"/>
        <v>-0.12870292934590269</v>
      </c>
      <c r="M9" s="137">
        <f t="shared" si="11"/>
        <v>0.13002232445399167</v>
      </c>
      <c r="N9" s="134">
        <f t="shared" si="12"/>
        <v>0</v>
      </c>
      <c r="O9" s="128" t="s">
        <v>14</v>
      </c>
      <c r="P9" s="128" t="s">
        <v>48</v>
      </c>
      <c r="Q9" s="150">
        <v>140</v>
      </c>
      <c r="R9" s="150">
        <v>167</v>
      </c>
      <c r="S9" s="150">
        <v>99</v>
      </c>
      <c r="T9" s="150">
        <v>118</v>
      </c>
      <c r="U9" s="281">
        <v>6</v>
      </c>
      <c r="W9" s="280"/>
      <c r="Z9" s="280"/>
      <c r="AB9" s="286"/>
      <c r="AD9" s="280"/>
      <c r="AG9" s="280"/>
    </row>
    <row r="10" spans="1:33" ht="12">
      <c r="A10" s="128" t="str">
        <f t="shared" si="0"/>
        <v>SJH</v>
      </c>
      <c r="B10" s="129">
        <f t="shared" si="13"/>
        <v>72.41379310344827</v>
      </c>
      <c r="C10" s="129">
        <f t="shared" si="14"/>
        <v>83.568075117370881</v>
      </c>
      <c r="D10" s="130">
        <f>100</f>
        <v>100</v>
      </c>
      <c r="E10" s="130">
        <f t="shared" si="15"/>
        <v>66</v>
      </c>
      <c r="F10" s="130">
        <f t="shared" si="16"/>
        <v>78</v>
      </c>
      <c r="G10" s="130">
        <f t="shared" si="17"/>
        <v>78</v>
      </c>
      <c r="H10" s="130">
        <f t="shared" si="18"/>
        <v>88</v>
      </c>
      <c r="I10" s="135" t="str">
        <f t="shared" si="19"/>
        <v>66 - 78</v>
      </c>
      <c r="J10" s="132" t="str">
        <f t="shared" si="20"/>
        <v>78 - 88</v>
      </c>
      <c r="K10" s="133">
        <f t="shared" si="21"/>
        <v>11.154282013922611</v>
      </c>
      <c r="L10" s="137">
        <f t="shared" si="10"/>
        <v>-6.4896914604190142E-3</v>
      </c>
      <c r="M10" s="137">
        <f t="shared" si="11"/>
        <v>0.22957533173887124</v>
      </c>
      <c r="N10" s="134">
        <f t="shared" si="12"/>
        <v>0</v>
      </c>
      <c r="O10" s="128" t="s">
        <v>96</v>
      </c>
      <c r="P10" s="128" t="s">
        <v>95</v>
      </c>
      <c r="Q10" s="150">
        <v>147</v>
      </c>
      <c r="R10" s="150">
        <v>203</v>
      </c>
      <c r="S10" s="150">
        <v>178</v>
      </c>
      <c r="T10" s="150">
        <v>213</v>
      </c>
      <c r="U10" s="281">
        <v>7</v>
      </c>
      <c r="W10" s="280"/>
      <c r="Z10" s="280"/>
      <c r="AB10" s="286"/>
      <c r="AD10" s="280"/>
      <c r="AG10" s="280"/>
    </row>
    <row r="11" spans="1:33" ht="12">
      <c r="A11" s="128" t="str">
        <f t="shared" si="0"/>
        <v>Hairmyres</v>
      </c>
      <c r="B11" s="129">
        <f t="shared" si="13"/>
        <v>73.443983402489636</v>
      </c>
      <c r="C11" s="129">
        <f t="shared" si="14"/>
        <v>82.666666666666671</v>
      </c>
      <c r="D11" s="130">
        <f>100</f>
        <v>100</v>
      </c>
      <c r="E11" s="130">
        <f t="shared" si="15"/>
        <v>68</v>
      </c>
      <c r="F11" s="130">
        <f t="shared" si="16"/>
        <v>79</v>
      </c>
      <c r="G11" s="130">
        <f t="shared" si="17"/>
        <v>77</v>
      </c>
      <c r="H11" s="130">
        <f t="shared" si="18"/>
        <v>87</v>
      </c>
      <c r="I11" s="135" t="str">
        <f t="shared" si="19"/>
        <v>68 - 79</v>
      </c>
      <c r="J11" s="132" t="str">
        <f t="shared" si="20"/>
        <v>77 - 87</v>
      </c>
      <c r="K11" s="133">
        <f t="shared" si="21"/>
        <v>9.2226832641770358</v>
      </c>
      <c r="L11" s="137">
        <f t="shared" si="10"/>
        <v>-1.899219537713405E-2</v>
      </c>
      <c r="M11" s="137">
        <f t="shared" si="11"/>
        <v>0.20344586066067472</v>
      </c>
      <c r="N11" s="134">
        <f t="shared" si="12"/>
        <v>0</v>
      </c>
      <c r="O11" s="128" t="s">
        <v>85</v>
      </c>
      <c r="P11" s="128" t="s">
        <v>84</v>
      </c>
      <c r="Q11" s="150">
        <v>177</v>
      </c>
      <c r="R11" s="150">
        <v>241</v>
      </c>
      <c r="S11" s="150">
        <v>186</v>
      </c>
      <c r="T11" s="150">
        <v>225</v>
      </c>
      <c r="U11" s="281">
        <v>8</v>
      </c>
      <c r="W11" s="280"/>
      <c r="Z11" s="280"/>
      <c r="AB11" s="286"/>
      <c r="AD11" s="280"/>
      <c r="AG11" s="280"/>
    </row>
    <row r="12" spans="1:33" ht="12">
      <c r="A12" s="128" t="str">
        <f t="shared" si="0"/>
        <v>GCH</v>
      </c>
      <c r="B12" s="129">
        <f t="shared" si="13"/>
        <v>50</v>
      </c>
      <c r="C12" s="129">
        <f t="shared" si="14"/>
        <v>78.378378378378372</v>
      </c>
      <c r="D12" s="130">
        <f>100</f>
        <v>100</v>
      </c>
      <c r="E12" s="130">
        <f t="shared" si="15"/>
        <v>32</v>
      </c>
      <c r="F12" s="130">
        <f t="shared" si="16"/>
        <v>68</v>
      </c>
      <c r="G12" s="130">
        <f t="shared" si="17"/>
        <v>63</v>
      </c>
      <c r="H12" s="130">
        <f t="shared" si="18"/>
        <v>89</v>
      </c>
      <c r="I12" s="135" t="str">
        <f t="shared" si="19"/>
        <v>32 - 68</v>
      </c>
      <c r="J12" s="132" t="str">
        <f t="shared" si="20"/>
        <v>63 - 89</v>
      </c>
      <c r="K12" s="133">
        <f t="shared" si="21"/>
        <v>28.378378378378372</v>
      </c>
      <c r="L12" s="137">
        <f t="shared" si="10"/>
        <v>-6.4675834787366659E-2</v>
      </c>
      <c r="M12" s="137">
        <f t="shared" si="11"/>
        <v>0.63224340235493415</v>
      </c>
      <c r="N12" s="134">
        <f t="shared" si="12"/>
        <v>0</v>
      </c>
      <c r="O12" s="128" t="s">
        <v>54</v>
      </c>
      <c r="P12" s="128" t="s">
        <v>53</v>
      </c>
      <c r="Q12" s="150">
        <v>13</v>
      </c>
      <c r="R12" s="150">
        <v>26</v>
      </c>
      <c r="S12" s="150">
        <v>29</v>
      </c>
      <c r="T12" s="150">
        <v>37</v>
      </c>
      <c r="U12" s="281">
        <v>9</v>
      </c>
      <c r="W12" s="280"/>
      <c r="Z12" s="280"/>
      <c r="AB12" s="286"/>
      <c r="AD12" s="280"/>
      <c r="AG12" s="280"/>
    </row>
    <row r="13" spans="1:33" ht="12">
      <c r="A13" s="128" t="str">
        <f t="shared" si="0"/>
        <v>Gilbert Bain</v>
      </c>
      <c r="B13" s="129">
        <f t="shared" si="13"/>
        <v>53.333333333333336</v>
      </c>
      <c r="C13" s="129">
        <f t="shared" si="14"/>
        <v>78.260869565217391</v>
      </c>
      <c r="D13" s="130">
        <f>100</f>
        <v>100</v>
      </c>
      <c r="E13" s="130">
        <f t="shared" si="15"/>
        <v>36</v>
      </c>
      <c r="F13" s="130">
        <f t="shared" si="16"/>
        <v>70</v>
      </c>
      <c r="G13" s="130">
        <f t="shared" si="17"/>
        <v>58</v>
      </c>
      <c r="H13" s="130">
        <f t="shared" si="18"/>
        <v>90</v>
      </c>
      <c r="I13" s="135" t="str">
        <f t="shared" si="19"/>
        <v>36 - 70</v>
      </c>
      <c r="J13" s="132" t="str">
        <f t="shared" si="20"/>
        <v>58 - 90</v>
      </c>
      <c r="K13" s="133">
        <f t="shared" si="21"/>
        <v>24.927536231884055</v>
      </c>
      <c r="L13" s="137">
        <f t="shared" si="10"/>
        <v>-0.11710649752375313</v>
      </c>
      <c r="M13" s="137">
        <f t="shared" si="11"/>
        <v>0.61565722216143437</v>
      </c>
      <c r="N13" s="134">
        <f t="shared" si="12"/>
        <v>0</v>
      </c>
      <c r="O13" s="128" t="s">
        <v>105</v>
      </c>
      <c r="P13" s="128" t="s">
        <v>104</v>
      </c>
      <c r="Q13" s="150">
        <v>16</v>
      </c>
      <c r="R13" s="150">
        <v>30</v>
      </c>
      <c r="S13" s="150">
        <v>18</v>
      </c>
      <c r="T13" s="150">
        <v>23</v>
      </c>
      <c r="U13" s="281">
        <v>10</v>
      </c>
      <c r="W13" s="280"/>
      <c r="Z13" s="280"/>
      <c r="AB13" s="286"/>
      <c r="AD13" s="280"/>
      <c r="AG13" s="280"/>
    </row>
    <row r="14" spans="1:33" ht="12">
      <c r="A14" s="128" t="str">
        <f t="shared" si="0"/>
        <v>ARI</v>
      </c>
      <c r="B14" s="129">
        <f t="shared" si="13"/>
        <v>72.616632860040568</v>
      </c>
      <c r="C14" s="129">
        <f t="shared" si="14"/>
        <v>77.824267782426787</v>
      </c>
      <c r="D14" s="130">
        <f>100</f>
        <v>100</v>
      </c>
      <c r="E14" s="130">
        <f t="shared" si="15"/>
        <v>69</v>
      </c>
      <c r="F14" s="130">
        <f t="shared" si="16"/>
        <v>76</v>
      </c>
      <c r="G14" s="130">
        <f t="shared" si="17"/>
        <v>74</v>
      </c>
      <c r="H14" s="130">
        <f t="shared" si="18"/>
        <v>81</v>
      </c>
      <c r="I14" s="135" t="str">
        <f t="shared" si="19"/>
        <v>69 - 76</v>
      </c>
      <c r="J14" s="132" t="str">
        <f t="shared" si="20"/>
        <v>74 - 81</v>
      </c>
      <c r="K14" s="133">
        <f t="shared" si="21"/>
        <v>5.2076349223862195</v>
      </c>
      <c r="L14" s="137">
        <f t="shared" si="10"/>
        <v>-2.8783755732477934E-2</v>
      </c>
      <c r="M14" s="137">
        <f t="shared" si="11"/>
        <v>0.13293645418020228</v>
      </c>
      <c r="N14" s="134">
        <f t="shared" si="12"/>
        <v>0</v>
      </c>
      <c r="O14" s="128" t="s">
        <v>147</v>
      </c>
      <c r="P14" s="128" t="s">
        <v>60</v>
      </c>
      <c r="Q14" s="150">
        <v>358</v>
      </c>
      <c r="R14" s="150">
        <v>493</v>
      </c>
      <c r="S14" s="150">
        <v>372</v>
      </c>
      <c r="T14" s="150">
        <v>478</v>
      </c>
      <c r="U14" s="281">
        <v>11</v>
      </c>
      <c r="W14" s="280"/>
      <c r="Z14" s="280"/>
      <c r="AB14" s="286"/>
      <c r="AD14" s="280"/>
      <c r="AG14" s="280"/>
    </row>
    <row r="15" spans="1:33" ht="12">
      <c r="A15" s="128" t="str">
        <f t="shared" si="0"/>
        <v>RIE</v>
      </c>
      <c r="B15" s="129">
        <f t="shared" si="13"/>
        <v>74.135546334716466</v>
      </c>
      <c r="C15" s="129">
        <f t="shared" si="14"/>
        <v>76.479289940828394</v>
      </c>
      <c r="D15" s="130">
        <f>100</f>
        <v>100</v>
      </c>
      <c r="E15" s="130">
        <f t="shared" si="15"/>
        <v>71</v>
      </c>
      <c r="F15" s="130">
        <f t="shared" si="16"/>
        <v>77</v>
      </c>
      <c r="G15" s="130">
        <f t="shared" si="17"/>
        <v>73</v>
      </c>
      <c r="H15" s="130">
        <f t="shared" si="18"/>
        <v>80</v>
      </c>
      <c r="I15" s="135" t="str">
        <f t="shared" si="19"/>
        <v>71 - 77</v>
      </c>
      <c r="J15" s="132" t="str">
        <f t="shared" si="20"/>
        <v>73 - 80</v>
      </c>
      <c r="K15" s="133">
        <f t="shared" si="21"/>
        <v>2.3437436061119286</v>
      </c>
      <c r="L15" s="137">
        <f t="shared" si="10"/>
        <v>-4.3976727807705687E-2</v>
      </c>
      <c r="M15" s="137">
        <f t="shared" si="11"/>
        <v>9.0851599929944418E-2</v>
      </c>
      <c r="N15" s="134">
        <f t="shared" si="12"/>
        <v>0</v>
      </c>
      <c r="O15" s="128" t="s">
        <v>93</v>
      </c>
      <c r="P15" s="128" t="s">
        <v>92</v>
      </c>
      <c r="Q15" s="150">
        <v>536</v>
      </c>
      <c r="R15" s="150">
        <v>723</v>
      </c>
      <c r="S15" s="150">
        <v>517</v>
      </c>
      <c r="T15" s="150">
        <v>676</v>
      </c>
      <c r="U15" s="281">
        <v>12</v>
      </c>
      <c r="W15" s="280"/>
      <c r="Z15" s="280"/>
      <c r="AA15" s="288"/>
      <c r="AB15" s="286"/>
      <c r="AD15" s="280"/>
      <c r="AG15" s="280"/>
    </row>
    <row r="16" spans="1:33" ht="12">
      <c r="A16" s="128" t="str">
        <f t="shared" si="0"/>
        <v>RAH</v>
      </c>
      <c r="B16" s="129">
        <f t="shared" si="13"/>
        <v>71.071428571428569</v>
      </c>
      <c r="C16" s="129">
        <f t="shared" si="14"/>
        <v>76.449275362318829</v>
      </c>
      <c r="D16" s="130">
        <f>100</f>
        <v>100</v>
      </c>
      <c r="E16" s="130">
        <f t="shared" si="15"/>
        <v>66</v>
      </c>
      <c r="F16" s="130">
        <f t="shared" si="16"/>
        <v>76</v>
      </c>
      <c r="G16" s="130">
        <f t="shared" si="17"/>
        <v>71</v>
      </c>
      <c r="H16" s="130">
        <f t="shared" si="18"/>
        <v>81</v>
      </c>
      <c r="I16" s="135" t="str">
        <f t="shared" si="19"/>
        <v>66 - 76</v>
      </c>
      <c r="J16" s="132" t="str">
        <f t="shared" si="20"/>
        <v>71 - 81</v>
      </c>
      <c r="K16" s="133">
        <f t="shared" si="21"/>
        <v>5.3778467908902599</v>
      </c>
      <c r="L16" s="137">
        <f t="shared" si="10"/>
        <v>-5.5128116457887677E-2</v>
      </c>
      <c r="M16" s="137">
        <f t="shared" si="11"/>
        <v>0.16268505227569291</v>
      </c>
      <c r="N16" s="134">
        <f t="shared" si="12"/>
        <v>0</v>
      </c>
      <c r="O16" s="128" t="s">
        <v>150</v>
      </c>
      <c r="P16" s="128" t="s">
        <v>70</v>
      </c>
      <c r="Q16" s="150">
        <v>199</v>
      </c>
      <c r="R16" s="150">
        <v>280</v>
      </c>
      <c r="S16" s="150">
        <v>211</v>
      </c>
      <c r="T16" s="150">
        <v>276</v>
      </c>
      <c r="U16" s="281">
        <v>13</v>
      </c>
      <c r="W16" s="280"/>
      <c r="Z16" s="280"/>
      <c r="AB16" s="286"/>
      <c r="AD16" s="280"/>
      <c r="AG16" s="280"/>
    </row>
    <row r="17" spans="1:33" ht="12">
      <c r="A17" s="128" t="str">
        <f t="shared" si="0"/>
        <v>Raigmore</v>
      </c>
      <c r="B17" s="129">
        <f t="shared" si="13"/>
        <v>81.589958158995813</v>
      </c>
      <c r="C17" s="129">
        <f t="shared" si="14"/>
        <v>76.400000000000006</v>
      </c>
      <c r="D17" s="130">
        <f>100</f>
        <v>100</v>
      </c>
      <c r="E17" s="130">
        <f t="shared" si="15"/>
        <v>76</v>
      </c>
      <c r="F17" s="130">
        <f t="shared" si="16"/>
        <v>86</v>
      </c>
      <c r="G17" s="130">
        <f t="shared" si="17"/>
        <v>71</v>
      </c>
      <c r="H17" s="130">
        <f t="shared" si="18"/>
        <v>81</v>
      </c>
      <c r="I17" s="135" t="str">
        <f t="shared" si="19"/>
        <v>76 - 86</v>
      </c>
      <c r="J17" s="132" t="str">
        <f t="shared" si="20"/>
        <v>71 - 81</v>
      </c>
      <c r="K17" s="133">
        <f t="shared" si="21"/>
        <v>-5.1899581589958075</v>
      </c>
      <c r="L17" s="137">
        <f t="shared" si="10"/>
        <v>-0.15934664567125625</v>
      </c>
      <c r="M17" s="137">
        <f t="shared" si="11"/>
        <v>5.5547482491340033E-2</v>
      </c>
      <c r="N17" s="134">
        <f t="shared" si="12"/>
        <v>0</v>
      </c>
      <c r="O17" s="128" t="s">
        <v>82</v>
      </c>
      <c r="P17" s="128" t="s">
        <v>81</v>
      </c>
      <c r="Q17" s="150">
        <v>195</v>
      </c>
      <c r="R17" s="150">
        <v>239</v>
      </c>
      <c r="S17" s="150">
        <v>191</v>
      </c>
      <c r="T17" s="150">
        <v>250</v>
      </c>
      <c r="U17" s="281">
        <v>14</v>
      </c>
      <c r="W17" s="280"/>
      <c r="Z17" s="280"/>
      <c r="AB17" s="286"/>
      <c r="AD17" s="280"/>
      <c r="AG17" s="280"/>
    </row>
    <row r="18" spans="1:33" ht="12">
      <c r="A18" s="128" t="str">
        <f t="shared" si="0"/>
        <v>GRI</v>
      </c>
      <c r="B18" s="129">
        <f t="shared" si="13"/>
        <v>59.447983014861997</v>
      </c>
      <c r="C18" s="129">
        <f t="shared" si="14"/>
        <v>74.207188160676523</v>
      </c>
      <c r="D18" s="130">
        <f>100</f>
        <v>100</v>
      </c>
      <c r="E18" s="130">
        <f t="shared" si="15"/>
        <v>55</v>
      </c>
      <c r="F18" s="130">
        <f t="shared" si="16"/>
        <v>64</v>
      </c>
      <c r="G18" s="130">
        <f t="shared" si="17"/>
        <v>70</v>
      </c>
      <c r="H18" s="130">
        <f t="shared" si="18"/>
        <v>78</v>
      </c>
      <c r="I18" s="135" t="str">
        <f t="shared" si="19"/>
        <v>55 - 64</v>
      </c>
      <c r="J18" s="132" t="str">
        <f t="shared" si="20"/>
        <v>70 - 78</v>
      </c>
      <c r="K18" s="133">
        <f t="shared" si="21"/>
        <v>14.759205145814526</v>
      </c>
      <c r="L18" s="137">
        <f t="shared" si="10"/>
        <v>5.9052101144660626E-2</v>
      </c>
      <c r="M18" s="137">
        <f t="shared" si="11"/>
        <v>0.23613200177163007</v>
      </c>
      <c r="N18" s="134">
        <f t="shared" si="12"/>
        <v>1</v>
      </c>
      <c r="O18" s="128" t="s">
        <v>149</v>
      </c>
      <c r="P18" s="128" t="s">
        <v>65</v>
      </c>
      <c r="Q18" s="150">
        <v>280</v>
      </c>
      <c r="R18" s="150">
        <v>471</v>
      </c>
      <c r="S18" s="150">
        <v>351</v>
      </c>
      <c r="T18" s="150">
        <v>473</v>
      </c>
      <c r="U18" s="281">
        <v>15</v>
      </c>
      <c r="W18" s="280"/>
      <c r="Z18" s="280"/>
      <c r="AB18" s="286"/>
      <c r="AD18" s="280"/>
      <c r="AG18" s="280"/>
    </row>
    <row r="19" spans="1:33" ht="12">
      <c r="A19" s="128" t="str">
        <f t="shared" si="0"/>
        <v>FVRH</v>
      </c>
      <c r="B19" s="129">
        <f t="shared" si="13"/>
        <v>75.561097256857863</v>
      </c>
      <c r="C19" s="129">
        <f t="shared" si="14"/>
        <v>73.645320197044342</v>
      </c>
      <c r="D19" s="130">
        <f>100</f>
        <v>100</v>
      </c>
      <c r="E19" s="130">
        <f t="shared" si="15"/>
        <v>71</v>
      </c>
      <c r="F19" s="130">
        <f t="shared" si="16"/>
        <v>80</v>
      </c>
      <c r="G19" s="130">
        <f t="shared" si="17"/>
        <v>69</v>
      </c>
      <c r="H19" s="130">
        <f t="shared" si="18"/>
        <v>78</v>
      </c>
      <c r="I19" s="135" t="str">
        <f t="shared" si="19"/>
        <v>71 - 80</v>
      </c>
      <c r="J19" s="132" t="str">
        <f t="shared" si="20"/>
        <v>69 - 78</v>
      </c>
      <c r="K19" s="133">
        <f t="shared" si="21"/>
        <v>-1.9157770598135215</v>
      </c>
      <c r="L19" s="137">
        <f t="shared" si="10"/>
        <v>-0.10875759279462974</v>
      </c>
      <c r="M19" s="137">
        <f t="shared" si="11"/>
        <v>7.0442051598359395E-2</v>
      </c>
      <c r="N19" s="134">
        <f t="shared" si="12"/>
        <v>0</v>
      </c>
      <c r="O19" s="128" t="s">
        <v>148</v>
      </c>
      <c r="P19" s="128" t="s">
        <v>58</v>
      </c>
      <c r="Q19" s="150">
        <v>303</v>
      </c>
      <c r="R19" s="150">
        <v>401</v>
      </c>
      <c r="S19" s="150">
        <v>299</v>
      </c>
      <c r="T19" s="150">
        <v>406</v>
      </c>
      <c r="U19" s="281">
        <v>16</v>
      </c>
      <c r="W19" s="280"/>
      <c r="Z19" s="280"/>
      <c r="AA19" s="288"/>
      <c r="AB19" s="286"/>
      <c r="AD19" s="280"/>
      <c r="AG19" s="280"/>
    </row>
    <row r="20" spans="1:33" ht="12">
      <c r="A20" s="128" t="str">
        <f t="shared" si="0"/>
        <v>Belford</v>
      </c>
      <c r="B20" s="129">
        <f t="shared" si="13"/>
        <v>76.923076923076934</v>
      </c>
      <c r="C20" s="129">
        <f t="shared" si="14"/>
        <v>73.076923076923066</v>
      </c>
      <c r="D20" s="130">
        <f>100</f>
        <v>100</v>
      </c>
      <c r="E20" s="130">
        <f t="shared" si="15"/>
        <v>58</v>
      </c>
      <c r="F20" s="130">
        <f t="shared" si="16"/>
        <v>89</v>
      </c>
      <c r="G20" s="130">
        <f t="shared" si="17"/>
        <v>54</v>
      </c>
      <c r="H20" s="130">
        <f t="shared" si="18"/>
        <v>86</v>
      </c>
      <c r="I20" s="135" t="str">
        <f t="shared" si="19"/>
        <v>58 - 89</v>
      </c>
      <c r="J20" s="132" t="str">
        <f t="shared" si="20"/>
        <v>54 - 86</v>
      </c>
      <c r="K20" s="133">
        <f t="shared" si="21"/>
        <v>-3.846153846153868</v>
      </c>
      <c r="L20" s="137">
        <f t="shared" si="10"/>
        <v>-0.3893558413515103</v>
      </c>
      <c r="M20" s="137">
        <f t="shared" si="11"/>
        <v>0.31243276442843321</v>
      </c>
      <c r="N20" s="134">
        <f t="shared" si="12"/>
        <v>0</v>
      </c>
      <c r="O20" s="128" t="s">
        <v>73</v>
      </c>
      <c r="P20" s="128" t="s">
        <v>72</v>
      </c>
      <c r="Q20" s="150">
        <v>20</v>
      </c>
      <c r="R20" s="150">
        <v>26</v>
      </c>
      <c r="S20" s="150">
        <v>19</v>
      </c>
      <c r="T20" s="150">
        <v>26</v>
      </c>
      <c r="U20" s="281">
        <v>17</v>
      </c>
      <c r="W20" s="280"/>
      <c r="Z20" s="280"/>
      <c r="AB20" s="286"/>
      <c r="AD20" s="280"/>
      <c r="AG20" s="280"/>
    </row>
    <row r="21" spans="1:33" ht="12">
      <c r="A21" s="128" t="str">
        <f t="shared" si="0"/>
        <v>Balfour</v>
      </c>
      <c r="B21" s="129">
        <f t="shared" si="13"/>
        <v>66.666666666666657</v>
      </c>
      <c r="C21" s="129">
        <f t="shared" si="14"/>
        <v>70.833333333333343</v>
      </c>
      <c r="D21" s="130">
        <f>100</f>
        <v>100</v>
      </c>
      <c r="E21" s="130">
        <f t="shared" si="15"/>
        <v>48</v>
      </c>
      <c r="F21" s="130">
        <f t="shared" si="16"/>
        <v>81</v>
      </c>
      <c r="G21" s="130">
        <f t="shared" si="17"/>
        <v>51</v>
      </c>
      <c r="H21" s="130">
        <f t="shared" si="18"/>
        <v>85</v>
      </c>
      <c r="I21" s="135" t="str">
        <f t="shared" si="19"/>
        <v>48 - 81</v>
      </c>
      <c r="J21" s="132" t="str">
        <f t="shared" si="20"/>
        <v>51 - 85</v>
      </c>
      <c r="K21" s="133">
        <f t="shared" si="21"/>
        <v>4.1666666666666856</v>
      </c>
      <c r="L21" s="137">
        <f t="shared" si="10"/>
        <v>-0.33784923265568551</v>
      </c>
      <c r="M21" s="137">
        <f t="shared" si="11"/>
        <v>0.42118256598901899</v>
      </c>
      <c r="N21" s="134">
        <f t="shared" si="12"/>
        <v>0</v>
      </c>
      <c r="O21" s="128" t="s">
        <v>102</v>
      </c>
      <c r="P21" s="128" t="s">
        <v>101</v>
      </c>
      <c r="Q21" s="150">
        <v>18</v>
      </c>
      <c r="R21" s="150">
        <v>27</v>
      </c>
      <c r="S21" s="150">
        <v>17</v>
      </c>
      <c r="T21" s="150">
        <v>24</v>
      </c>
      <c r="U21" s="281">
        <v>18</v>
      </c>
      <c r="W21" s="280"/>
      <c r="Z21" s="280"/>
      <c r="AB21" s="286"/>
      <c r="AD21" s="280"/>
      <c r="AG21" s="280"/>
    </row>
    <row r="22" spans="1:33" ht="12">
      <c r="A22" s="128" t="str">
        <f t="shared" si="0"/>
        <v>WGH</v>
      </c>
      <c r="B22" s="129">
        <f>Q22/R22*100</f>
        <v>75.977653631284909</v>
      </c>
      <c r="C22" s="129">
        <f t="shared" si="14"/>
        <v>70.718232044198885</v>
      </c>
      <c r="D22" s="130">
        <f>100</f>
        <v>100</v>
      </c>
      <c r="E22" s="130">
        <f t="shared" si="15"/>
        <v>69</v>
      </c>
      <c r="F22" s="130">
        <f t="shared" si="16"/>
        <v>82</v>
      </c>
      <c r="G22" s="130">
        <f t="shared" si="17"/>
        <v>64</v>
      </c>
      <c r="H22" s="130">
        <f t="shared" si="18"/>
        <v>77</v>
      </c>
      <c r="I22" s="135" t="str">
        <f>IF(AND(R22&gt;0,ROUND(SUM(100*((2*Q22+1.96^2)-(1.96*(SQRT(1.96^2+4*Q22*(1-(Q22/R22))))))/(2*(R22+1.96^2))),0)&lt;0),CONCATENATE(SUM(1*0)," - ",ROUND(SUM(100*((2*Q22+1.96^2)+(1.96*(SQRT(1.96^2+4*Q22*(1-(Q22/R22))))))/(2*(R22+1.96^2))),0)),IF(AND(R22&gt;0,ROUND(SUM(100*((2*Q22+1.96^2)-(1.96*(SQRT(1.96^2+4*Q22*(1-(Q22/R22))))))/(2*(R22+1.96^2))),0)&gt;=0),CONCATENATE(ROUND(SUM(100*((2*Q22+1.96^2)-(1.96*(SQRT(1.96^2+4*Q22*(1-(Q22/R22))))))/(2*(R22+1.96^2))),0)," - ",ROUND(SUM(100*((2*Q22+1.96^2)+(1.96*(SQRT(1.96^2+4*Q22*(1-(Q22/R22))))))/(2*(R22+1.96^2))),0)),""))</f>
        <v>69 - 82</v>
      </c>
      <c r="J22" s="132" t="str">
        <f t="shared" si="20"/>
        <v>64 - 77</v>
      </c>
      <c r="K22" s="133">
        <f t="shared" si="21"/>
        <v>-5.2594215870860239</v>
      </c>
      <c r="L22" s="137">
        <f t="shared" si="10"/>
        <v>-0.18863692743926436</v>
      </c>
      <c r="M22" s="137">
        <f t="shared" si="11"/>
        <v>8.3448495697543923E-2</v>
      </c>
      <c r="N22" s="134">
        <f t="shared" si="12"/>
        <v>0</v>
      </c>
      <c r="O22" s="128" t="s">
        <v>99</v>
      </c>
      <c r="P22" s="128" t="s">
        <v>98</v>
      </c>
      <c r="Q22" s="150">
        <v>136</v>
      </c>
      <c r="R22" s="150">
        <v>179</v>
      </c>
      <c r="S22" s="150">
        <v>128</v>
      </c>
      <c r="T22" s="150">
        <v>181</v>
      </c>
      <c r="U22" s="281">
        <v>19</v>
      </c>
      <c r="W22" s="280"/>
      <c r="Z22" s="280"/>
      <c r="AB22" s="286"/>
      <c r="AD22" s="280"/>
      <c r="AG22" s="280"/>
    </row>
    <row r="23" spans="1:33" ht="12">
      <c r="A23" s="128" t="str">
        <f t="shared" si="0"/>
        <v>Wishaw</v>
      </c>
      <c r="B23" s="129">
        <f t="shared" ref="B23:B31" si="22">Q23/R23*100</f>
        <v>58.634538152610439</v>
      </c>
      <c r="C23" s="129">
        <f t="shared" si="14"/>
        <v>69.965870307167236</v>
      </c>
      <c r="D23" s="130">
        <f>100</f>
        <v>100</v>
      </c>
      <c r="E23" s="130">
        <f t="shared" si="15"/>
        <v>52</v>
      </c>
      <c r="F23" s="130">
        <f t="shared" si="16"/>
        <v>65</v>
      </c>
      <c r="G23" s="130">
        <f t="shared" si="17"/>
        <v>64</v>
      </c>
      <c r="H23" s="130">
        <f t="shared" si="18"/>
        <v>75</v>
      </c>
      <c r="I23" s="135" t="str">
        <f t="shared" ref="I23:I31" si="23">IF(AND(R23&gt;0,ROUND(SUM(100*((2*Q23+1.96^2)-(1.96*(SQRT(1.96^2+4*Q23*(1-(Q23/R23))))))/(2*(R23+1.96^2))),0)&lt;0),CONCATENATE(SUM(1*0)," - ",ROUND(SUM(100*((2*Q23+1.96^2)+(1.96*(SQRT(1.96^2+4*Q23*(1-(Q23/R23))))))/(2*(R23+1.96^2))),0)),IF(AND(R23&gt;0,ROUND(SUM(100*((2*Q23+1.96^2)-(1.96*(SQRT(1.96^2+4*Q23*(1-(Q23/R23))))))/(2*(R23+1.96^2))),0)&gt;=0),CONCATENATE(ROUND(SUM(100*((2*Q23+1.96^2)-(1.96*(SQRT(1.96^2+4*Q23*(1-(Q23/R23))))))/(2*(R23+1.96^2))),0)," - ",ROUND(SUM(100*((2*Q23+1.96^2)+(1.96*(SQRT(1.96^2+4*Q23*(1-(Q23/R23))))))/(2*(R23+1.96^2))),0)),""))</f>
        <v>52 - 65</v>
      </c>
      <c r="J23" s="132" t="str">
        <f t="shared" si="20"/>
        <v>64 - 75</v>
      </c>
      <c r="K23" s="133">
        <f t="shared" si="21"/>
        <v>11.331332154556797</v>
      </c>
      <c r="L23" s="137">
        <f t="shared" si="10"/>
        <v>-6.9634296335949059E-3</v>
      </c>
      <c r="M23" s="137">
        <f t="shared" si="11"/>
        <v>0.23359007272473081</v>
      </c>
      <c r="N23" s="134">
        <f t="shared" si="12"/>
        <v>0</v>
      </c>
      <c r="O23" s="128" t="s">
        <v>91</v>
      </c>
      <c r="P23" s="128" t="s">
        <v>90</v>
      </c>
      <c r="Q23" s="150">
        <v>146</v>
      </c>
      <c r="R23" s="150">
        <v>249</v>
      </c>
      <c r="S23" s="150">
        <v>205</v>
      </c>
      <c r="T23" s="150">
        <v>293</v>
      </c>
      <c r="U23" s="281">
        <v>20</v>
      </c>
      <c r="W23" s="280"/>
      <c r="Z23" s="280"/>
      <c r="AB23" s="286"/>
      <c r="AD23" s="280"/>
      <c r="AG23" s="280"/>
    </row>
    <row r="24" spans="1:33" ht="12">
      <c r="A24" s="128" t="str">
        <f t="shared" si="0"/>
        <v>Ninewells</v>
      </c>
      <c r="B24" s="129">
        <f t="shared" si="22"/>
        <v>76.470588235294116</v>
      </c>
      <c r="C24" s="129">
        <f t="shared" si="14"/>
        <v>69.845360824742258</v>
      </c>
      <c r="D24" s="130">
        <f>100</f>
        <v>100</v>
      </c>
      <c r="E24" s="130">
        <f t="shared" si="15"/>
        <v>72</v>
      </c>
      <c r="F24" s="130">
        <f t="shared" si="16"/>
        <v>80</v>
      </c>
      <c r="G24" s="130">
        <f t="shared" si="17"/>
        <v>65</v>
      </c>
      <c r="H24" s="130">
        <f t="shared" si="18"/>
        <v>74</v>
      </c>
      <c r="I24" s="135" t="str">
        <f t="shared" si="23"/>
        <v>72 - 80</v>
      </c>
      <c r="J24" s="132" t="str">
        <f t="shared" si="20"/>
        <v>65 - 74</v>
      </c>
      <c r="K24" s="133">
        <f t="shared" si="21"/>
        <v>-6.625227410551858</v>
      </c>
      <c r="L24" s="137">
        <f t="shared" si="10"/>
        <v>-0.15983804993091361</v>
      </c>
      <c r="M24" s="137">
        <f t="shared" si="11"/>
        <v>2.7333501719876627E-2</v>
      </c>
      <c r="N24" s="134">
        <f t="shared" si="12"/>
        <v>0</v>
      </c>
      <c r="O24" s="128" t="s">
        <v>108</v>
      </c>
      <c r="P24" s="128" t="s">
        <v>107</v>
      </c>
      <c r="Q24" s="150">
        <v>286</v>
      </c>
      <c r="R24" s="150">
        <v>374</v>
      </c>
      <c r="S24" s="150">
        <v>271</v>
      </c>
      <c r="T24" s="150">
        <v>388</v>
      </c>
      <c r="U24" s="281">
        <v>21</v>
      </c>
      <c r="W24" s="280"/>
      <c r="Z24" s="280"/>
      <c r="AB24" s="286"/>
      <c r="AD24" s="280"/>
      <c r="AG24" s="280"/>
    </row>
    <row r="25" spans="1:33" ht="12">
      <c r="A25" s="128" t="str">
        <f t="shared" si="0"/>
        <v>QEUH</v>
      </c>
      <c r="B25" s="129">
        <f t="shared" si="22"/>
        <v>61.293984108967081</v>
      </c>
      <c r="C25" s="129">
        <f t="shared" si="14"/>
        <v>67.505720823798626</v>
      </c>
      <c r="D25" s="130">
        <f>100</f>
        <v>100</v>
      </c>
      <c r="E25" s="130">
        <f t="shared" si="15"/>
        <v>58</v>
      </c>
      <c r="F25" s="130">
        <f t="shared" si="16"/>
        <v>64</v>
      </c>
      <c r="G25" s="130">
        <f t="shared" si="17"/>
        <v>64</v>
      </c>
      <c r="H25" s="130">
        <f t="shared" si="18"/>
        <v>71</v>
      </c>
      <c r="I25" s="135" t="str">
        <f t="shared" si="23"/>
        <v>58 - 64</v>
      </c>
      <c r="J25" s="132" t="str">
        <f t="shared" si="20"/>
        <v>64 - 71</v>
      </c>
      <c r="K25" s="133">
        <f t="shared" si="21"/>
        <v>6.2117367148315452</v>
      </c>
      <c r="L25" s="137">
        <f t="shared" si="10"/>
        <v>-4.592454666932283E-3</v>
      </c>
      <c r="M25" s="137">
        <f t="shared" si="11"/>
        <v>0.12882718896356329</v>
      </c>
      <c r="N25" s="134">
        <f t="shared" si="12"/>
        <v>0</v>
      </c>
      <c r="O25" s="128" t="s">
        <v>194</v>
      </c>
      <c r="P25" s="128" t="s">
        <v>193</v>
      </c>
      <c r="Q25" s="150">
        <v>540</v>
      </c>
      <c r="R25" s="150">
        <v>881</v>
      </c>
      <c r="S25" s="150">
        <v>590</v>
      </c>
      <c r="T25" s="150">
        <v>874</v>
      </c>
      <c r="U25" s="281">
        <v>22</v>
      </c>
      <c r="W25" s="280"/>
      <c r="Z25" s="280"/>
      <c r="AA25" s="288"/>
      <c r="AB25" s="286"/>
      <c r="AD25" s="280"/>
      <c r="AG25" s="280"/>
    </row>
    <row r="26" spans="1:33" ht="12">
      <c r="A26" s="128" t="str">
        <f t="shared" si="0"/>
        <v>PRI</v>
      </c>
      <c r="B26" s="129">
        <f t="shared" si="22"/>
        <v>70.857142857142847</v>
      </c>
      <c r="C26" s="129">
        <f t="shared" si="14"/>
        <v>66.43356643356644</v>
      </c>
      <c r="D26" s="130">
        <f>100</f>
        <v>100</v>
      </c>
      <c r="E26" s="130">
        <f t="shared" si="15"/>
        <v>64</v>
      </c>
      <c r="F26" s="130">
        <f t="shared" si="16"/>
        <v>77</v>
      </c>
      <c r="G26" s="130">
        <f t="shared" si="17"/>
        <v>58</v>
      </c>
      <c r="H26" s="130">
        <f t="shared" si="18"/>
        <v>74</v>
      </c>
      <c r="I26" s="135" t="str">
        <f t="shared" si="23"/>
        <v>64 - 77</v>
      </c>
      <c r="J26" s="132" t="str">
        <f t="shared" si="20"/>
        <v>58 - 74</v>
      </c>
      <c r="K26" s="133">
        <f t="shared" si="21"/>
        <v>-4.4235764235764066</v>
      </c>
      <c r="L26" s="137">
        <f t="shared" si="10"/>
        <v>-0.19731019466566357</v>
      </c>
      <c r="M26" s="137">
        <f t="shared" si="11"/>
        <v>0.10883866619413529</v>
      </c>
      <c r="N26" s="134">
        <f t="shared" si="12"/>
        <v>0</v>
      </c>
      <c r="O26" s="128" t="s">
        <v>111</v>
      </c>
      <c r="P26" s="128" t="s">
        <v>110</v>
      </c>
      <c r="Q26" s="150">
        <v>124</v>
      </c>
      <c r="R26" s="150">
        <v>175</v>
      </c>
      <c r="S26" s="150">
        <v>95</v>
      </c>
      <c r="T26" s="150">
        <v>143</v>
      </c>
      <c r="U26" s="281">
        <v>23</v>
      </c>
      <c r="W26" s="280"/>
      <c r="Z26" s="280"/>
      <c r="AB26" s="286"/>
      <c r="AD26" s="280"/>
      <c r="AG26" s="280"/>
    </row>
    <row r="27" spans="1:33" ht="12">
      <c r="A27" s="128" t="str">
        <f t="shared" si="0"/>
        <v>Monklands</v>
      </c>
      <c r="B27" s="129">
        <f t="shared" si="22"/>
        <v>63.348416289592755</v>
      </c>
      <c r="C27" s="129">
        <f t="shared" si="14"/>
        <v>64.224137931034491</v>
      </c>
      <c r="D27" s="130">
        <f>100</f>
        <v>100</v>
      </c>
      <c r="E27" s="130">
        <f t="shared" si="15"/>
        <v>57</v>
      </c>
      <c r="F27" s="130">
        <f t="shared" si="16"/>
        <v>69</v>
      </c>
      <c r="G27" s="130">
        <f t="shared" si="17"/>
        <v>58</v>
      </c>
      <c r="H27" s="130">
        <f t="shared" si="18"/>
        <v>70</v>
      </c>
      <c r="I27" s="135" t="str">
        <f t="shared" si="23"/>
        <v>57 - 69</v>
      </c>
      <c r="J27" s="132" t="str">
        <f t="shared" si="20"/>
        <v>58 - 70</v>
      </c>
      <c r="K27" s="133">
        <f t="shared" si="21"/>
        <v>0.8757216414417357</v>
      </c>
      <c r="L27" s="137">
        <f t="shared" si="10"/>
        <v>-0.12337076512388342</v>
      </c>
      <c r="M27" s="137">
        <f t="shared" si="11"/>
        <v>0.14088519795271801</v>
      </c>
      <c r="N27" s="134">
        <f t="shared" si="12"/>
        <v>0</v>
      </c>
      <c r="O27" s="128" t="s">
        <v>88</v>
      </c>
      <c r="P27" s="128" t="s">
        <v>87</v>
      </c>
      <c r="Q27" s="150">
        <v>140</v>
      </c>
      <c r="R27" s="150">
        <v>221</v>
      </c>
      <c r="S27" s="150">
        <v>149</v>
      </c>
      <c r="T27" s="150">
        <v>232</v>
      </c>
      <c r="U27" s="281">
        <v>24</v>
      </c>
      <c r="W27" s="280"/>
      <c r="Z27" s="280"/>
      <c r="AB27" s="286"/>
      <c r="AD27" s="280"/>
      <c r="AG27" s="280"/>
    </row>
    <row r="28" spans="1:33" ht="12">
      <c r="A28" s="128" t="str">
        <f t="shared" si="0"/>
        <v>Caithness</v>
      </c>
      <c r="B28" s="129">
        <f t="shared" si="22"/>
        <v>91.111111111111114</v>
      </c>
      <c r="C28" s="129">
        <f t="shared" si="14"/>
        <v>58.333333333333336</v>
      </c>
      <c r="D28" s="130">
        <f>100</f>
        <v>100</v>
      </c>
      <c r="E28" s="130">
        <f t="shared" si="15"/>
        <v>79</v>
      </c>
      <c r="F28" s="130">
        <f t="shared" si="16"/>
        <v>96</v>
      </c>
      <c r="G28" s="130">
        <f t="shared" si="17"/>
        <v>42</v>
      </c>
      <c r="H28" s="130">
        <f t="shared" si="18"/>
        <v>73</v>
      </c>
      <c r="I28" s="135" t="str">
        <f t="shared" si="23"/>
        <v>79 - 96</v>
      </c>
      <c r="J28" s="132" t="str">
        <f t="shared" si="20"/>
        <v>42 - 73</v>
      </c>
      <c r="K28" s="133">
        <f t="shared" si="21"/>
        <v>-32.777777777777779</v>
      </c>
      <c r="L28" s="137">
        <f t="shared" si="10"/>
        <v>-0.59823050122357457</v>
      </c>
      <c r="M28" s="137">
        <f t="shared" si="11"/>
        <v>-5.7325054331980874E-2</v>
      </c>
      <c r="N28" s="134">
        <f t="shared" si="12"/>
        <v>-1</v>
      </c>
      <c r="O28" s="128" t="s">
        <v>76</v>
      </c>
      <c r="P28" s="128" t="s">
        <v>75</v>
      </c>
      <c r="Q28" s="150">
        <v>41</v>
      </c>
      <c r="R28" s="150">
        <v>45</v>
      </c>
      <c r="S28" s="150">
        <v>21</v>
      </c>
      <c r="T28" s="150">
        <v>36</v>
      </c>
      <c r="U28" s="281">
        <v>25</v>
      </c>
      <c r="W28" s="280"/>
      <c r="Z28" s="280"/>
      <c r="AB28" s="286"/>
      <c r="AD28" s="280"/>
      <c r="AG28" s="280"/>
    </row>
    <row r="29" spans="1:33" ht="12">
      <c r="A29" s="128" t="str">
        <f t="shared" si="0"/>
        <v>Western Isles</v>
      </c>
      <c r="B29" s="129">
        <f t="shared" si="22"/>
        <v>52.173913043478258</v>
      </c>
      <c r="C29" s="129">
        <f t="shared" si="14"/>
        <v>54.838709677419352</v>
      </c>
      <c r="D29" s="130">
        <f>100</f>
        <v>100</v>
      </c>
      <c r="E29" s="130">
        <f t="shared" si="15"/>
        <v>33</v>
      </c>
      <c r="F29" s="130">
        <f t="shared" si="16"/>
        <v>71</v>
      </c>
      <c r="G29" s="130">
        <f t="shared" si="17"/>
        <v>38</v>
      </c>
      <c r="H29" s="130">
        <f t="shared" si="18"/>
        <v>71</v>
      </c>
      <c r="I29" s="135" t="str">
        <f t="shared" si="23"/>
        <v>33 - 71</v>
      </c>
      <c r="J29" s="132" t="str">
        <f t="shared" si="20"/>
        <v>38 - 71</v>
      </c>
      <c r="K29" s="133">
        <f t="shared" si="21"/>
        <v>2.6647966339410942</v>
      </c>
      <c r="L29" s="137">
        <f t="shared" si="10"/>
        <v>-0.37476700365263482</v>
      </c>
      <c r="M29" s="137">
        <f t="shared" si="11"/>
        <v>0.42806293633145664</v>
      </c>
      <c r="N29" s="134">
        <f t="shared" si="12"/>
        <v>0</v>
      </c>
      <c r="O29" s="128" t="s">
        <v>23</v>
      </c>
      <c r="P29" s="128" t="s">
        <v>116</v>
      </c>
      <c r="Q29" s="150">
        <v>12</v>
      </c>
      <c r="R29" s="150">
        <v>23</v>
      </c>
      <c r="S29" s="150">
        <v>17</v>
      </c>
      <c r="T29" s="150">
        <v>31</v>
      </c>
      <c r="U29" s="281">
        <v>26</v>
      </c>
      <c r="W29" s="280"/>
      <c r="Z29" s="280"/>
      <c r="AB29" s="286"/>
      <c r="AD29" s="280"/>
      <c r="AG29" s="280"/>
    </row>
    <row r="30" spans="1:33" ht="12">
      <c r="A30" s="128" t="str">
        <f t="shared" si="0"/>
        <v>DGRI</v>
      </c>
      <c r="B30" s="129">
        <f t="shared" si="22"/>
        <v>67.948717948717956</v>
      </c>
      <c r="C30" s="129">
        <f t="shared" si="14"/>
        <v>53.293413173652695</v>
      </c>
      <c r="D30" s="130">
        <f>100</f>
        <v>100</v>
      </c>
      <c r="E30" s="130">
        <f t="shared" si="15"/>
        <v>60</v>
      </c>
      <c r="F30" s="130">
        <f t="shared" si="16"/>
        <v>75</v>
      </c>
      <c r="G30" s="130">
        <f t="shared" si="17"/>
        <v>46</v>
      </c>
      <c r="H30" s="130">
        <f t="shared" si="18"/>
        <v>61</v>
      </c>
      <c r="I30" s="135" t="str">
        <f t="shared" si="23"/>
        <v>60 - 75</v>
      </c>
      <c r="J30" s="132" t="str">
        <f t="shared" si="20"/>
        <v>46 - 61</v>
      </c>
      <c r="K30" s="133">
        <f t="shared" si="21"/>
        <v>-14.655304775065261</v>
      </c>
      <c r="L30" s="137">
        <f t="shared" si="10"/>
        <v>-0.30368579996239942</v>
      </c>
      <c r="M30" s="137">
        <f t="shared" si="11"/>
        <v>1.0579704461094269E-2</v>
      </c>
      <c r="N30" s="134">
        <f t="shared" si="12"/>
        <v>0</v>
      </c>
      <c r="O30" s="128" t="s">
        <v>51</v>
      </c>
      <c r="P30" s="128" t="s">
        <v>50</v>
      </c>
      <c r="Q30" s="150">
        <v>106</v>
      </c>
      <c r="R30" s="150">
        <v>156</v>
      </c>
      <c r="S30" s="150">
        <v>89</v>
      </c>
      <c r="T30" s="150">
        <v>167</v>
      </c>
      <c r="U30" s="281">
        <v>27</v>
      </c>
      <c r="W30" s="280"/>
      <c r="Z30" s="280"/>
      <c r="AB30" s="286"/>
      <c r="AD30" s="280"/>
      <c r="AG30" s="280"/>
    </row>
    <row r="31" spans="1:33" ht="12">
      <c r="A31" s="128" t="str">
        <f t="shared" si="0"/>
        <v>Ayr</v>
      </c>
      <c r="B31" s="129">
        <f t="shared" si="22"/>
        <v>3.5714285714285712</v>
      </c>
      <c r="C31" s="129">
        <f t="shared" si="14"/>
        <v>23.809523809523807</v>
      </c>
      <c r="D31" s="130">
        <f>100</f>
        <v>100</v>
      </c>
      <c r="E31" s="130">
        <f t="shared" si="15"/>
        <v>1</v>
      </c>
      <c r="F31" s="130">
        <f t="shared" si="16"/>
        <v>18</v>
      </c>
      <c r="G31" s="130">
        <f t="shared" si="17"/>
        <v>11</v>
      </c>
      <c r="H31" s="130">
        <f t="shared" si="18"/>
        <v>45</v>
      </c>
      <c r="I31" s="135" t="str">
        <f t="shared" si="23"/>
        <v>1 - 18</v>
      </c>
      <c r="J31" s="132" t="str">
        <f t="shared" si="20"/>
        <v>11 - 45</v>
      </c>
      <c r="K31" s="133">
        <f t="shared" si="21"/>
        <v>20.238095238095234</v>
      </c>
      <c r="L31" s="137">
        <f t="shared" si="10"/>
        <v>-8.8153714349969325E-2</v>
      </c>
      <c r="M31" s="137">
        <f t="shared" si="11"/>
        <v>0.49291561911187409</v>
      </c>
      <c r="N31" s="134">
        <f t="shared" si="12"/>
        <v>0</v>
      </c>
      <c r="O31" s="128" t="s">
        <v>44</v>
      </c>
      <c r="P31" s="128" t="s">
        <v>43</v>
      </c>
      <c r="Q31" s="150">
        <v>1</v>
      </c>
      <c r="R31" s="150">
        <v>28</v>
      </c>
      <c r="S31" s="150">
        <v>5</v>
      </c>
      <c r="T31" s="150">
        <v>21</v>
      </c>
      <c r="U31" s="281">
        <v>28</v>
      </c>
      <c r="W31" s="280"/>
      <c r="Z31" s="280"/>
      <c r="AB31" s="286"/>
      <c r="AD31" s="280"/>
      <c r="AG31" s="280"/>
    </row>
    <row r="34" spans="2:23" ht="15">
      <c r="O34"/>
      <c r="P34"/>
      <c r="Q34"/>
      <c r="R34"/>
      <c r="S34"/>
      <c r="T34"/>
      <c r="U34"/>
      <c r="V34"/>
      <c r="W34"/>
    </row>
    <row r="35" spans="2:23" ht="15">
      <c r="B35" s="136" t="s">
        <v>224</v>
      </c>
      <c r="C35" s="279"/>
      <c r="O35" s="247"/>
      <c r="P35" s="247"/>
      <c r="Q35" s="247"/>
      <c r="R35" s="247"/>
      <c r="S35" s="247"/>
      <c r="T35" s="247"/>
      <c r="U35" s="215"/>
      <c r="V35"/>
      <c r="W35"/>
    </row>
    <row r="36" spans="2:23" ht="15">
      <c r="O36" s="248"/>
      <c r="P36" s="249"/>
      <c r="Q36" s="249"/>
      <c r="R36" s="249"/>
      <c r="S36" s="249"/>
      <c r="T36" s="249"/>
      <c r="U36" s="215"/>
      <c r="V36"/>
      <c r="W36"/>
    </row>
    <row r="37" spans="2:23" ht="15">
      <c r="O37" s="250"/>
      <c r="P37" s="250"/>
      <c r="Q37" s="250"/>
      <c r="R37" s="251"/>
      <c r="S37" s="251"/>
      <c r="T37" s="251"/>
      <c r="U37" s="215"/>
      <c r="V37"/>
      <c r="W37"/>
    </row>
    <row r="38" spans="2:23" ht="15">
      <c r="O38" s="250"/>
      <c r="P38" s="250"/>
      <c r="Q38" s="250"/>
      <c r="R38" s="251"/>
      <c r="S38" s="251"/>
      <c r="T38" s="251"/>
      <c r="U38" s="215"/>
      <c r="V38"/>
      <c r="W38"/>
    </row>
    <row r="39" spans="2:23" ht="15">
      <c r="O39" s="252"/>
      <c r="P39" s="252"/>
      <c r="Q39" s="252"/>
      <c r="R39" s="253"/>
      <c r="S39" s="253"/>
      <c r="T39" s="253"/>
      <c r="U39" s="215"/>
      <c r="V39"/>
      <c r="W39"/>
    </row>
    <row r="40" spans="2:23" ht="15">
      <c r="O40" s="252"/>
      <c r="P40" s="252"/>
      <c r="Q40" s="252"/>
      <c r="R40" s="253"/>
      <c r="S40" s="253"/>
      <c r="T40" s="253"/>
      <c r="U40" s="215"/>
      <c r="V40"/>
      <c r="W40"/>
    </row>
    <row r="41" spans="2:23" ht="15">
      <c r="O41" s="252"/>
      <c r="P41" s="252"/>
      <c r="Q41" s="252"/>
      <c r="R41" s="253"/>
      <c r="S41" s="253"/>
      <c r="T41" s="253"/>
      <c r="U41" s="215"/>
      <c r="V41"/>
      <c r="W41"/>
    </row>
    <row r="42" spans="2:23" ht="15">
      <c r="O42" s="252"/>
      <c r="P42" s="252"/>
      <c r="Q42" s="252"/>
      <c r="R42" s="253"/>
      <c r="S42" s="253"/>
      <c r="T42" s="253"/>
      <c r="U42" s="215"/>
      <c r="V42"/>
      <c r="W42"/>
    </row>
    <row r="43" spans="2:23" ht="15">
      <c r="O43" s="252"/>
      <c r="P43" s="252"/>
      <c r="Q43" s="252"/>
      <c r="R43" s="253"/>
      <c r="S43" s="253"/>
      <c r="T43" s="253"/>
      <c r="U43" s="215"/>
      <c r="V43"/>
      <c r="W43"/>
    </row>
    <row r="44" spans="2:23" ht="15">
      <c r="O44" s="252"/>
      <c r="P44" s="252"/>
      <c r="Q44" s="252"/>
      <c r="R44" s="253"/>
      <c r="S44" s="253"/>
      <c r="T44" s="253"/>
      <c r="U44" s="215"/>
      <c r="V44"/>
      <c r="W44"/>
    </row>
    <row r="45" spans="2:23" ht="15">
      <c r="O45" s="252"/>
      <c r="P45" s="252"/>
      <c r="Q45" s="252"/>
      <c r="R45" s="253"/>
      <c r="S45" s="253"/>
      <c r="T45" s="253"/>
      <c r="U45" s="215"/>
      <c r="V45"/>
      <c r="W45"/>
    </row>
    <row r="46" spans="2:23" ht="15">
      <c r="O46" s="252"/>
      <c r="P46" s="252"/>
      <c r="Q46" s="252"/>
      <c r="R46" s="253"/>
      <c r="S46" s="253"/>
      <c r="T46" s="253"/>
      <c r="U46" s="215"/>
      <c r="V46"/>
      <c r="W46"/>
    </row>
    <row r="47" spans="2:23" ht="15">
      <c r="O47" s="252"/>
      <c r="P47" s="252"/>
      <c r="Q47" s="252"/>
      <c r="R47" s="253"/>
      <c r="S47" s="253"/>
      <c r="T47" s="253"/>
      <c r="U47" s="215"/>
      <c r="V47"/>
      <c r="W47"/>
    </row>
    <row r="48" spans="2:23" ht="15">
      <c r="O48" s="252"/>
      <c r="P48" s="252"/>
      <c r="Q48" s="252"/>
      <c r="R48" s="253"/>
      <c r="S48" s="253"/>
      <c r="T48" s="253"/>
      <c r="U48" s="215"/>
      <c r="V48"/>
      <c r="W48"/>
    </row>
    <row r="49" spans="15:23" ht="15">
      <c r="O49" s="252"/>
      <c r="P49" s="252"/>
      <c r="Q49" s="252"/>
      <c r="R49" s="253"/>
      <c r="S49" s="253"/>
      <c r="T49" s="253"/>
      <c r="U49" s="215"/>
      <c r="V49"/>
      <c r="W49"/>
    </row>
    <row r="50" spans="15:23" ht="15">
      <c r="O50" s="252"/>
      <c r="P50" s="252"/>
      <c r="Q50" s="252"/>
      <c r="R50" s="253"/>
      <c r="S50" s="253"/>
      <c r="T50" s="253"/>
      <c r="U50" s="215"/>
      <c r="V50"/>
      <c r="W50"/>
    </row>
    <row r="51" spans="15:23" ht="15">
      <c r="O51" s="252"/>
      <c r="P51" s="252"/>
      <c r="Q51" s="252"/>
      <c r="R51" s="253"/>
      <c r="S51" s="253"/>
      <c r="T51" s="253"/>
      <c r="U51" s="215"/>
      <c r="V51"/>
      <c r="W51"/>
    </row>
    <row r="52" spans="15:23" ht="15">
      <c r="O52" s="252"/>
      <c r="P52" s="252"/>
      <c r="Q52" s="252"/>
      <c r="R52" s="253"/>
      <c r="S52" s="253"/>
      <c r="T52" s="253"/>
      <c r="U52" s="215"/>
      <c r="V52"/>
      <c r="W52"/>
    </row>
    <row r="53" spans="15:23" ht="15">
      <c r="O53" s="252"/>
      <c r="P53" s="252"/>
      <c r="Q53" s="252"/>
      <c r="R53" s="253"/>
      <c r="S53" s="253"/>
      <c r="T53" s="253"/>
      <c r="U53" s="215"/>
      <c r="V53"/>
      <c r="W53"/>
    </row>
    <row r="54" spans="15:23" ht="15">
      <c r="O54" s="252"/>
      <c r="P54" s="252"/>
      <c r="Q54" s="252"/>
      <c r="R54" s="253"/>
      <c r="S54" s="253"/>
      <c r="T54" s="253"/>
      <c r="U54" s="215"/>
      <c r="V54"/>
      <c r="W54"/>
    </row>
    <row r="55" spans="15:23" ht="15">
      <c r="O55" s="252"/>
      <c r="P55" s="252"/>
      <c r="Q55" s="252"/>
      <c r="R55" s="253"/>
      <c r="S55" s="253"/>
      <c r="T55" s="253"/>
      <c r="U55" s="215"/>
      <c r="V55"/>
      <c r="W55"/>
    </row>
    <row r="56" spans="15:23" ht="15">
      <c r="O56" s="252"/>
      <c r="P56" s="252"/>
      <c r="Q56" s="252"/>
      <c r="R56" s="253"/>
      <c r="S56" s="253"/>
      <c r="T56" s="253"/>
      <c r="U56" s="215"/>
      <c r="V56"/>
      <c r="W56"/>
    </row>
    <row r="57" spans="15:23" ht="15">
      <c r="O57" s="252"/>
      <c r="P57" s="252"/>
      <c r="Q57" s="252"/>
      <c r="R57" s="253"/>
      <c r="S57" s="253"/>
      <c r="T57" s="253"/>
      <c r="U57" s="215"/>
      <c r="V57"/>
      <c r="W57"/>
    </row>
    <row r="58" spans="15:23" ht="15">
      <c r="O58" s="252"/>
      <c r="P58" s="252"/>
      <c r="Q58" s="252"/>
      <c r="R58" s="253"/>
      <c r="S58" s="253"/>
      <c r="T58" s="253"/>
      <c r="U58" s="215"/>
      <c r="V58"/>
      <c r="W58"/>
    </row>
    <row r="59" spans="15:23" ht="15">
      <c r="O59" s="252"/>
      <c r="P59" s="252"/>
      <c r="Q59" s="252"/>
      <c r="R59" s="253"/>
      <c r="S59" s="253"/>
      <c r="T59" s="253"/>
      <c r="U59" s="215"/>
      <c r="V59"/>
      <c r="W59"/>
    </row>
    <row r="60" spans="15:23" ht="15">
      <c r="O60" s="252"/>
      <c r="P60" s="252"/>
      <c r="Q60" s="252"/>
      <c r="R60" s="253"/>
      <c r="S60" s="253"/>
      <c r="T60" s="253"/>
      <c r="U60" s="215"/>
      <c r="V60"/>
      <c r="W60"/>
    </row>
    <row r="61" spans="15:23" ht="15">
      <c r="O61" s="252"/>
      <c r="P61" s="252"/>
      <c r="Q61" s="252"/>
      <c r="R61" s="253"/>
      <c r="S61" s="253"/>
      <c r="T61" s="253"/>
      <c r="U61" s="215"/>
      <c r="V61"/>
      <c r="W61"/>
    </row>
    <row r="62" spans="15:23" ht="15">
      <c r="O62" s="252"/>
      <c r="P62" s="252"/>
      <c r="Q62" s="252"/>
      <c r="R62" s="253"/>
      <c r="S62" s="253"/>
      <c r="T62" s="253"/>
      <c r="U62" s="215"/>
      <c r="V62"/>
      <c r="W62"/>
    </row>
    <row r="63" spans="15:23" ht="15">
      <c r="O63" s="252"/>
      <c r="P63" s="252"/>
      <c r="Q63" s="252"/>
      <c r="R63" s="253"/>
      <c r="S63" s="253"/>
      <c r="T63" s="253"/>
      <c r="U63" s="215"/>
      <c r="V63"/>
      <c r="W63"/>
    </row>
    <row r="64" spans="15:23" ht="12.75">
      <c r="O64" s="252"/>
      <c r="P64" s="252"/>
      <c r="Q64" s="252"/>
      <c r="R64" s="253"/>
      <c r="S64" s="253"/>
      <c r="T64" s="253"/>
      <c r="U64" s="215"/>
    </row>
    <row r="65" spans="15:21" ht="12.75">
      <c r="O65" s="252"/>
      <c r="P65" s="252"/>
      <c r="Q65" s="252"/>
      <c r="R65" s="253"/>
      <c r="S65" s="253"/>
      <c r="T65" s="253"/>
      <c r="U65" s="215"/>
    </row>
    <row r="66" spans="15:21" ht="12.75">
      <c r="O66" s="252"/>
      <c r="P66" s="252"/>
      <c r="Q66" s="252"/>
      <c r="R66" s="253"/>
      <c r="S66" s="253"/>
      <c r="T66" s="253"/>
      <c r="U66" s="215"/>
    </row>
    <row r="67" spans="15:21" ht="12.75">
      <c r="O67" s="252"/>
      <c r="P67" s="252"/>
      <c r="Q67" s="252"/>
      <c r="R67" s="253"/>
      <c r="S67" s="253"/>
      <c r="T67" s="253"/>
      <c r="U67" s="215"/>
    </row>
    <row r="68" spans="15:21" ht="12.75">
      <c r="O68" s="252"/>
      <c r="P68" s="252"/>
      <c r="Q68" s="252"/>
      <c r="R68" s="253"/>
      <c r="S68" s="253"/>
      <c r="T68" s="253"/>
      <c r="U68" s="215"/>
    </row>
    <row r="69" spans="15:21" ht="12.75">
      <c r="O69" s="252"/>
      <c r="P69" s="252"/>
      <c r="Q69" s="252"/>
      <c r="R69" s="253"/>
      <c r="S69" s="253"/>
      <c r="T69" s="253"/>
      <c r="U69" s="215"/>
    </row>
    <row r="70" spans="15:21" ht="12.75">
      <c r="O70" s="252"/>
      <c r="P70" s="252"/>
      <c r="Q70" s="252"/>
      <c r="R70" s="253"/>
      <c r="S70" s="253"/>
      <c r="T70" s="253"/>
      <c r="U70" s="215"/>
    </row>
    <row r="71" spans="15:21" ht="12.75">
      <c r="O71" s="252"/>
      <c r="P71" s="252"/>
      <c r="Q71" s="252"/>
      <c r="R71" s="253"/>
      <c r="S71" s="253"/>
      <c r="T71" s="253"/>
      <c r="U71" s="215"/>
    </row>
    <row r="72" spans="15:21" ht="12.75">
      <c r="O72" s="252"/>
      <c r="P72" s="252"/>
      <c r="Q72" s="252"/>
      <c r="R72" s="253"/>
      <c r="S72" s="253"/>
      <c r="T72" s="253"/>
      <c r="U72" s="215"/>
    </row>
    <row r="73" spans="15:21" ht="12.75">
      <c r="O73" s="252"/>
      <c r="P73" s="252"/>
      <c r="Q73" s="252"/>
      <c r="R73" s="253"/>
      <c r="S73" s="253"/>
      <c r="T73" s="253"/>
      <c r="U73" s="215"/>
    </row>
    <row r="74" spans="15:21" ht="12.75">
      <c r="O74" s="252"/>
      <c r="P74" s="252"/>
      <c r="Q74" s="252"/>
      <c r="R74" s="253"/>
      <c r="S74" s="253"/>
      <c r="T74" s="253"/>
      <c r="U74" s="215"/>
    </row>
    <row r="75" spans="15:21" ht="12.75">
      <c r="O75" s="252"/>
      <c r="P75" s="252"/>
      <c r="Q75" s="252"/>
      <c r="R75" s="253"/>
      <c r="S75" s="253"/>
      <c r="T75" s="253"/>
      <c r="U75" s="215"/>
    </row>
    <row r="76" spans="15:21" ht="12.75">
      <c r="O76" s="252"/>
      <c r="P76" s="252"/>
      <c r="Q76" s="252"/>
      <c r="R76" s="253"/>
      <c r="S76" s="253"/>
      <c r="T76" s="253"/>
      <c r="U76" s="215"/>
    </row>
    <row r="77" spans="15:21" ht="12.75">
      <c r="O77" s="252"/>
      <c r="P77" s="252"/>
      <c r="Q77" s="252"/>
      <c r="R77" s="253"/>
      <c r="S77" s="253"/>
      <c r="T77" s="253"/>
      <c r="U77" s="215"/>
    </row>
    <row r="78" spans="15:21" ht="12.75">
      <c r="O78" s="252"/>
      <c r="P78" s="252"/>
      <c r="Q78" s="252"/>
      <c r="R78" s="253"/>
      <c r="S78" s="253"/>
      <c r="T78" s="253"/>
      <c r="U78" s="215"/>
    </row>
    <row r="79" spans="15:21" ht="12.75">
      <c r="O79" s="252"/>
      <c r="P79" s="252"/>
      <c r="Q79" s="252"/>
      <c r="R79" s="253"/>
      <c r="S79" s="253"/>
      <c r="T79" s="253"/>
      <c r="U79" s="215"/>
    </row>
    <row r="80" spans="15:21" ht="12.75">
      <c r="O80" s="252"/>
      <c r="P80" s="252"/>
      <c r="Q80" s="252"/>
      <c r="R80" s="253"/>
      <c r="S80" s="253"/>
      <c r="T80" s="253"/>
      <c r="U80" s="215"/>
    </row>
    <row r="81" spans="15:21" ht="12.75">
      <c r="O81" s="252"/>
      <c r="P81" s="252"/>
      <c r="Q81" s="252"/>
      <c r="R81" s="253"/>
      <c r="S81" s="253"/>
      <c r="T81" s="253"/>
      <c r="U81" s="215"/>
    </row>
    <row r="82" spans="15:21" ht="12.75">
      <c r="O82" s="252"/>
      <c r="P82" s="252"/>
      <c r="Q82" s="252"/>
      <c r="R82" s="253"/>
      <c r="S82" s="253"/>
      <c r="T82" s="253"/>
      <c r="U82" s="215"/>
    </row>
    <row r="83" spans="15:21" ht="12.75">
      <c r="O83" s="252"/>
      <c r="P83" s="252"/>
      <c r="Q83" s="252"/>
      <c r="R83" s="253"/>
      <c r="S83" s="253"/>
      <c r="T83" s="253"/>
      <c r="U83" s="215"/>
    </row>
    <row r="84" spans="15:21" ht="12.75">
      <c r="O84" s="252"/>
      <c r="P84" s="252"/>
      <c r="Q84" s="252"/>
      <c r="R84" s="253"/>
      <c r="S84" s="253"/>
      <c r="T84" s="253"/>
      <c r="U84" s="215"/>
    </row>
    <row r="85" spans="15:21" ht="12.75">
      <c r="O85" s="252"/>
      <c r="P85" s="252"/>
      <c r="Q85" s="252"/>
      <c r="R85" s="253"/>
      <c r="S85" s="253"/>
      <c r="T85" s="253"/>
      <c r="U85" s="215"/>
    </row>
    <row r="86" spans="15:21" ht="12.75">
      <c r="O86" s="252"/>
      <c r="P86" s="252"/>
      <c r="Q86" s="252"/>
      <c r="R86" s="253"/>
      <c r="S86" s="253"/>
      <c r="T86" s="253"/>
      <c r="U86" s="215"/>
    </row>
    <row r="87" spans="15:21" ht="12.75">
      <c r="O87" s="252"/>
      <c r="P87" s="252"/>
      <c r="Q87" s="252"/>
      <c r="R87" s="253"/>
      <c r="S87" s="253"/>
      <c r="T87" s="253"/>
      <c r="U87" s="215"/>
    </row>
    <row r="88" spans="15:21" ht="12.75">
      <c r="O88" s="252"/>
      <c r="P88" s="252"/>
      <c r="Q88" s="252"/>
      <c r="R88" s="253"/>
      <c r="S88" s="253"/>
      <c r="T88" s="253"/>
      <c r="U88" s="215"/>
    </row>
    <row r="89" spans="15:21" ht="12.75">
      <c r="O89" s="252"/>
      <c r="P89" s="252"/>
      <c r="Q89" s="252"/>
      <c r="R89" s="253"/>
      <c r="S89" s="253"/>
      <c r="T89" s="253"/>
      <c r="U89" s="215"/>
    </row>
    <row r="90" spans="15:21" ht="12.75">
      <c r="O90" s="252"/>
      <c r="P90" s="252"/>
      <c r="Q90" s="252"/>
      <c r="R90" s="253"/>
      <c r="S90" s="253"/>
      <c r="T90" s="253"/>
      <c r="U90" s="215"/>
    </row>
    <row r="91" spans="15:21" ht="12.75">
      <c r="O91" s="252"/>
      <c r="P91" s="252"/>
      <c r="Q91" s="252"/>
      <c r="R91" s="253"/>
      <c r="S91" s="253"/>
      <c r="T91" s="253"/>
      <c r="U91" s="215"/>
    </row>
    <row r="92" spans="15:21" ht="12.75">
      <c r="O92" s="252"/>
      <c r="P92" s="252"/>
      <c r="Q92" s="252"/>
      <c r="R92" s="253"/>
      <c r="S92" s="253"/>
      <c r="T92" s="253"/>
      <c r="U92" s="215"/>
    </row>
    <row r="93" spans="15:21" ht="12.75">
      <c r="O93" s="252"/>
      <c r="P93" s="252"/>
      <c r="Q93" s="252"/>
      <c r="R93" s="253"/>
      <c r="S93" s="253"/>
      <c r="T93" s="253"/>
      <c r="U93" s="215"/>
    </row>
    <row r="94" spans="15:21" ht="12.75">
      <c r="O94" s="252"/>
      <c r="P94" s="252"/>
      <c r="Q94" s="252"/>
      <c r="R94" s="253"/>
      <c r="S94" s="253"/>
      <c r="T94" s="253"/>
      <c r="U94" s="215"/>
    </row>
    <row r="95" spans="15:21" ht="12.75">
      <c r="O95" s="252"/>
      <c r="P95" s="252"/>
      <c r="Q95" s="252"/>
      <c r="R95" s="253"/>
      <c r="S95" s="253"/>
      <c r="T95" s="253"/>
      <c r="U95" s="215"/>
    </row>
    <row r="96" spans="15:21" ht="12.75">
      <c r="O96" s="252"/>
      <c r="P96" s="252"/>
      <c r="Q96" s="252"/>
      <c r="R96" s="253"/>
      <c r="S96" s="253"/>
      <c r="T96" s="253"/>
      <c r="U96" s="215"/>
    </row>
    <row r="97" spans="15:21" ht="12.75">
      <c r="O97" s="252"/>
      <c r="P97" s="252"/>
      <c r="Q97" s="252"/>
      <c r="R97" s="253"/>
      <c r="S97" s="253"/>
      <c r="T97" s="253"/>
      <c r="U97" s="215"/>
    </row>
    <row r="98" spans="15:21" ht="12.75">
      <c r="O98" s="252"/>
      <c r="P98" s="252"/>
      <c r="Q98" s="252"/>
      <c r="R98" s="253"/>
      <c r="S98" s="253"/>
      <c r="T98" s="253"/>
      <c r="U98" s="215"/>
    </row>
    <row r="99" spans="15:21" ht="12.75">
      <c r="O99" s="252"/>
      <c r="P99" s="252"/>
      <c r="Q99" s="252"/>
      <c r="R99" s="253"/>
      <c r="S99" s="253"/>
      <c r="T99" s="253"/>
      <c r="U99" s="215"/>
    </row>
    <row r="100" spans="15:21" ht="12.75">
      <c r="O100" s="252"/>
      <c r="P100" s="252"/>
      <c r="Q100" s="252"/>
      <c r="R100" s="253"/>
      <c r="S100" s="253"/>
      <c r="T100" s="253"/>
      <c r="U100" s="215"/>
    </row>
    <row r="101" spans="15:21" ht="12.75">
      <c r="O101" s="252"/>
      <c r="P101" s="252"/>
      <c r="Q101" s="252"/>
      <c r="R101" s="253"/>
      <c r="S101" s="253"/>
      <c r="T101" s="253"/>
      <c r="U101" s="215"/>
    </row>
    <row r="102" spans="15:21" ht="12.75">
      <c r="O102" s="252"/>
      <c r="P102" s="252"/>
      <c r="Q102" s="252"/>
      <c r="R102" s="253"/>
      <c r="S102" s="253"/>
      <c r="T102" s="253"/>
      <c r="U102" s="215"/>
    </row>
    <row r="103" spans="15:21" ht="12.75">
      <c r="O103" s="252"/>
      <c r="P103" s="252"/>
      <c r="Q103" s="252"/>
      <c r="R103" s="253"/>
      <c r="S103" s="253"/>
      <c r="T103" s="253"/>
      <c r="U103" s="215"/>
    </row>
    <row r="104" spans="15:21" ht="12.75">
      <c r="O104" s="252"/>
      <c r="P104" s="252"/>
      <c r="Q104" s="252"/>
      <c r="R104" s="253"/>
      <c r="S104" s="253"/>
      <c r="T104" s="253"/>
      <c r="U104" s="215"/>
    </row>
    <row r="105" spans="15:21" ht="12.75">
      <c r="O105" s="252"/>
      <c r="P105" s="252"/>
      <c r="Q105" s="252"/>
      <c r="R105" s="253"/>
      <c r="S105" s="253"/>
      <c r="T105" s="253"/>
      <c r="U105" s="215"/>
    </row>
    <row r="106" spans="15:21" ht="12.75">
      <c r="O106" s="252"/>
      <c r="P106" s="252"/>
      <c r="Q106" s="252"/>
      <c r="R106" s="253"/>
      <c r="S106" s="253"/>
      <c r="T106" s="253"/>
      <c r="U106" s="215"/>
    </row>
    <row r="107" spans="15:21" ht="12.75">
      <c r="O107" s="252"/>
      <c r="P107" s="252"/>
      <c r="Q107" s="252"/>
      <c r="R107" s="253"/>
      <c r="S107" s="253"/>
      <c r="T107" s="253"/>
      <c r="U107" s="215"/>
    </row>
    <row r="108" spans="15:21" ht="12.75">
      <c r="O108" s="252"/>
      <c r="P108" s="252"/>
      <c r="Q108" s="252"/>
      <c r="R108" s="253"/>
      <c r="S108" s="253"/>
      <c r="T108" s="253"/>
      <c r="U108" s="215"/>
    </row>
    <row r="109" spans="15:21" ht="12.75">
      <c r="O109" s="252"/>
      <c r="P109" s="252"/>
      <c r="Q109" s="252"/>
      <c r="R109" s="253"/>
      <c r="S109" s="253"/>
      <c r="T109" s="253"/>
      <c r="U109" s="215"/>
    </row>
    <row r="110" spans="15:21" ht="12.75">
      <c r="O110" s="252"/>
      <c r="P110" s="252"/>
      <c r="Q110" s="252"/>
      <c r="R110" s="253"/>
      <c r="S110" s="253"/>
      <c r="T110" s="253"/>
      <c r="U110" s="215"/>
    </row>
    <row r="111" spans="15:21" ht="12.75">
      <c r="O111" s="252"/>
      <c r="P111" s="252"/>
      <c r="Q111" s="252"/>
      <c r="R111" s="253"/>
      <c r="S111" s="253"/>
      <c r="T111" s="253"/>
      <c r="U111" s="215"/>
    </row>
    <row r="112" spans="15:21" ht="12.75">
      <c r="O112" s="252"/>
      <c r="P112" s="252"/>
      <c r="Q112" s="252"/>
      <c r="R112" s="253"/>
      <c r="S112" s="253"/>
      <c r="T112" s="253"/>
      <c r="U112" s="215"/>
    </row>
    <row r="113" spans="15:21" ht="12.75">
      <c r="O113" s="252"/>
      <c r="P113" s="252"/>
      <c r="Q113" s="252"/>
      <c r="R113" s="253"/>
      <c r="S113" s="253"/>
      <c r="T113" s="253"/>
      <c r="U113" s="215"/>
    </row>
    <row r="114" spans="15:21" ht="12.75">
      <c r="O114" s="252"/>
      <c r="P114" s="252"/>
      <c r="Q114" s="252"/>
      <c r="R114" s="253"/>
      <c r="S114" s="253"/>
      <c r="T114" s="253"/>
      <c r="U114" s="215"/>
    </row>
    <row r="115" spans="15:21" ht="12.75">
      <c r="O115" s="252"/>
      <c r="P115" s="252"/>
      <c r="Q115" s="252"/>
      <c r="R115" s="253"/>
      <c r="S115" s="253"/>
      <c r="T115" s="253"/>
      <c r="U115" s="215"/>
    </row>
    <row r="116" spans="15:21" ht="12.75">
      <c r="O116" s="252"/>
      <c r="P116" s="252"/>
      <c r="Q116" s="252"/>
      <c r="R116" s="253"/>
      <c r="S116" s="253"/>
      <c r="T116" s="253"/>
      <c r="U116" s="215"/>
    </row>
    <row r="117" spans="15:21" ht="12.75">
      <c r="O117" s="252"/>
      <c r="P117" s="252"/>
      <c r="Q117" s="252"/>
      <c r="R117" s="253"/>
      <c r="S117" s="253"/>
      <c r="T117" s="253"/>
      <c r="U117" s="215"/>
    </row>
    <row r="118" spans="15:21" ht="12.75">
      <c r="O118" s="252"/>
      <c r="P118" s="252"/>
      <c r="Q118" s="252"/>
      <c r="R118" s="253"/>
      <c r="S118" s="253"/>
      <c r="T118" s="253"/>
      <c r="U118" s="215"/>
    </row>
    <row r="119" spans="15:21" ht="12.75">
      <c r="O119" s="252"/>
      <c r="P119" s="252"/>
      <c r="Q119" s="252"/>
      <c r="R119" s="253"/>
      <c r="S119" s="253"/>
      <c r="T119" s="253"/>
      <c r="U119" s="215"/>
    </row>
    <row r="120" spans="15:21" ht="12.75">
      <c r="O120" s="252"/>
      <c r="P120" s="252"/>
      <c r="Q120" s="252"/>
      <c r="R120" s="253"/>
      <c r="S120" s="253"/>
      <c r="T120" s="253"/>
      <c r="U120" s="215"/>
    </row>
    <row r="121" spans="15:21" ht="12.75">
      <c r="O121" s="252"/>
      <c r="P121" s="252"/>
      <c r="Q121" s="252"/>
      <c r="R121" s="253"/>
      <c r="S121" s="253"/>
      <c r="T121" s="253"/>
      <c r="U121" s="215"/>
    </row>
    <row r="122" spans="15:21" ht="12.75">
      <c r="O122" s="252"/>
      <c r="P122" s="252"/>
      <c r="Q122" s="252"/>
      <c r="R122" s="253"/>
      <c r="S122" s="253"/>
      <c r="T122" s="253"/>
      <c r="U122" s="215"/>
    </row>
    <row r="123" spans="15:21" ht="12.75">
      <c r="O123" s="252"/>
      <c r="P123" s="252"/>
      <c r="Q123" s="252"/>
      <c r="R123" s="253"/>
      <c r="S123" s="253"/>
      <c r="T123" s="253"/>
      <c r="U123" s="215"/>
    </row>
    <row r="124" spans="15:21" ht="12.75">
      <c r="O124" s="252"/>
      <c r="P124" s="252"/>
      <c r="Q124" s="252"/>
      <c r="R124" s="253"/>
      <c r="S124" s="253"/>
      <c r="T124" s="253"/>
      <c r="U124" s="215"/>
    </row>
    <row r="125" spans="15:21" ht="12.75">
      <c r="O125" s="252"/>
      <c r="P125" s="252"/>
      <c r="Q125" s="252"/>
      <c r="R125" s="253"/>
      <c r="S125" s="253"/>
      <c r="T125" s="253"/>
      <c r="U125" s="215"/>
    </row>
    <row r="126" spans="15:21" ht="12.75">
      <c r="O126" s="252"/>
      <c r="P126" s="252"/>
      <c r="Q126" s="252"/>
      <c r="R126" s="253"/>
      <c r="S126" s="253"/>
      <c r="T126" s="253"/>
      <c r="U126" s="215"/>
    </row>
    <row r="127" spans="15:21" ht="12.75">
      <c r="O127" s="252"/>
      <c r="P127" s="252"/>
      <c r="Q127" s="252"/>
      <c r="R127" s="253"/>
      <c r="S127" s="253"/>
      <c r="T127" s="253"/>
      <c r="U127" s="215"/>
    </row>
    <row r="128" spans="15:21" ht="12.75">
      <c r="O128" s="252"/>
      <c r="P128" s="252"/>
      <c r="Q128" s="252"/>
      <c r="R128" s="253"/>
      <c r="S128" s="253"/>
      <c r="T128" s="253"/>
      <c r="U128" s="215"/>
    </row>
    <row r="129" spans="15:21" ht="12.75">
      <c r="O129" s="252"/>
      <c r="P129" s="252"/>
      <c r="Q129" s="252"/>
      <c r="R129" s="253"/>
      <c r="S129" s="253"/>
      <c r="T129" s="253"/>
      <c r="U129" s="215"/>
    </row>
    <row r="130" spans="15:21" ht="12.75">
      <c r="O130" s="252"/>
      <c r="P130" s="252"/>
      <c r="Q130" s="252"/>
      <c r="R130" s="253"/>
      <c r="S130" s="253"/>
      <c r="T130" s="253"/>
      <c r="U130" s="215"/>
    </row>
    <row r="131" spans="15:21" ht="12.75">
      <c r="O131" s="252"/>
      <c r="P131" s="252"/>
      <c r="Q131" s="252"/>
      <c r="R131" s="253"/>
      <c r="S131" s="253"/>
      <c r="T131" s="253"/>
      <c r="U131" s="215"/>
    </row>
  </sheetData>
  <sheetProtection password="B8D9" sheet="1" objects="1" scenarios="1"/>
  <sortState ref="A4:U32">
    <sortCondition ref="U4:U32"/>
  </sortState>
  <mergeCells count="7">
    <mergeCell ref="A1:A2"/>
    <mergeCell ref="B1:H1"/>
    <mergeCell ref="O1:P1"/>
    <mergeCell ref="Q1:R1"/>
    <mergeCell ref="S1:T1"/>
    <mergeCell ref="E2:F2"/>
    <mergeCell ref="G2:H2"/>
  </mergeCells>
  <conditionalFormatting sqref="A3:A31">
    <cfRule type="expression" dxfId="8" priority="6" stopIfTrue="1">
      <formula>N3=-1</formula>
    </cfRule>
    <cfRule type="expression" dxfId="7" priority="7" stopIfTrue="1">
      <formula>N3=0</formula>
    </cfRule>
    <cfRule type="expression" dxfId="6" priority="8" stopIfTrue="1">
      <formula>N3=1</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8.xml><?xml version="1.0" encoding="utf-8"?>
<worksheet xmlns="http://schemas.openxmlformats.org/spreadsheetml/2006/main" xmlns:r="http://schemas.openxmlformats.org/officeDocument/2006/relationships">
  <sheetPr codeName="Sheet10">
    <pageSetUpPr fitToPage="1"/>
  </sheetPr>
  <dimension ref="B1:T40"/>
  <sheetViews>
    <sheetView workbookViewId="0"/>
  </sheetViews>
  <sheetFormatPr defaultRowHeight="12.75"/>
  <cols>
    <col min="1" max="1" width="1.7109375" style="2" customWidth="1"/>
    <col min="2" max="16384" width="9.140625" style="2"/>
  </cols>
  <sheetData>
    <row r="1" spans="2:20" ht="12.75" customHeight="1">
      <c r="B1" s="392" t="s">
        <v>262</v>
      </c>
      <c r="C1" s="392"/>
      <c r="D1" s="392"/>
      <c r="E1" s="392"/>
      <c r="F1" s="392"/>
      <c r="G1" s="392"/>
      <c r="H1" s="392"/>
      <c r="I1" s="392"/>
      <c r="J1" s="392"/>
      <c r="K1" s="392"/>
      <c r="L1" s="392"/>
      <c r="M1" s="392"/>
      <c r="N1" s="392"/>
      <c r="O1" s="393" t="s">
        <v>31</v>
      </c>
    </row>
    <row r="2" spans="2:20">
      <c r="B2" s="392"/>
      <c r="C2" s="392"/>
      <c r="D2" s="392"/>
      <c r="E2" s="392"/>
      <c r="F2" s="392"/>
      <c r="G2" s="392"/>
      <c r="H2" s="392"/>
      <c r="I2" s="392"/>
      <c r="J2" s="392"/>
      <c r="K2" s="392"/>
      <c r="L2" s="392"/>
      <c r="M2" s="392"/>
      <c r="N2" s="392"/>
      <c r="O2" s="393"/>
    </row>
    <row r="3" spans="2:20">
      <c r="B3" s="72" t="s">
        <v>213</v>
      </c>
      <c r="O3" s="393"/>
    </row>
    <row r="4" spans="2:20">
      <c r="O4" s="393"/>
    </row>
    <row r="6" spans="2:20">
      <c r="O6" s="398" t="s">
        <v>306</v>
      </c>
      <c r="P6" s="398"/>
    </row>
    <row r="13" spans="2:20" ht="15">
      <c r="O13" s="61"/>
      <c r="P13" s="277" t="s">
        <v>202</v>
      </c>
      <c r="Q13"/>
      <c r="R13"/>
      <c r="S13"/>
      <c r="T13"/>
    </row>
    <row r="14" spans="2:20" ht="15">
      <c r="O14" s="62"/>
      <c r="P14" s="277" t="s">
        <v>221</v>
      </c>
      <c r="Q14"/>
      <c r="R14"/>
      <c r="S14"/>
      <c r="T14"/>
    </row>
    <row r="15" spans="2:20" ht="15">
      <c r="O15" s="63"/>
      <c r="P15" s="277" t="s">
        <v>227</v>
      </c>
      <c r="Q15"/>
      <c r="R15"/>
      <c r="S15"/>
      <c r="T15"/>
    </row>
    <row r="16" spans="2:20" ht="15">
      <c r="O16" s="113"/>
      <c r="P16" s="277" t="s">
        <v>222</v>
      </c>
      <c r="Q16"/>
      <c r="R16"/>
      <c r="S16"/>
      <c r="T16"/>
    </row>
    <row r="17" spans="2:20" ht="15">
      <c r="O17" s="141"/>
      <c r="P17" s="278" t="s">
        <v>206</v>
      </c>
      <c r="Q17"/>
      <c r="R17"/>
      <c r="S17"/>
      <c r="T17"/>
    </row>
    <row r="31" spans="2:20">
      <c r="B31" s="67" t="s">
        <v>277</v>
      </c>
    </row>
    <row r="32" spans="2:20" ht="24.75" customHeight="1">
      <c r="B32" s="407" t="s">
        <v>272</v>
      </c>
      <c r="C32" s="407"/>
      <c r="D32" s="407"/>
      <c r="E32" s="407"/>
      <c r="F32" s="407"/>
      <c r="G32" s="407"/>
      <c r="H32" s="407"/>
      <c r="I32" s="407"/>
      <c r="J32" s="407"/>
      <c r="K32" s="407"/>
      <c r="L32" s="407"/>
      <c r="M32" s="407"/>
      <c r="N32" s="407"/>
      <c r="O32" s="115"/>
    </row>
    <row r="33" spans="2:14" s="154" customFormat="1" ht="15">
      <c r="B33" s="70" t="s">
        <v>304</v>
      </c>
      <c r="C33" s="68"/>
      <c r="D33" s="69"/>
      <c r="E33" s="69"/>
      <c r="F33" s="69"/>
      <c r="G33" s="69"/>
      <c r="H33" s="69"/>
      <c r="I33" s="69"/>
      <c r="J33" s="68"/>
    </row>
    <row r="34" spans="2:14" s="154" customFormat="1" ht="15">
      <c r="B34" s="70" t="s">
        <v>225</v>
      </c>
      <c r="C34" s="68"/>
      <c r="D34" s="69"/>
      <c r="E34" s="69"/>
      <c r="F34" s="69"/>
      <c r="G34" s="69"/>
      <c r="H34" s="69"/>
      <c r="I34" s="69"/>
      <c r="J34" s="68"/>
    </row>
    <row r="35" spans="2:14" s="154" customFormat="1">
      <c r="B35" s="397" t="s">
        <v>1</v>
      </c>
      <c r="C35" s="397"/>
      <c r="D35" s="397"/>
      <c r="E35" s="397"/>
      <c r="F35" s="397"/>
      <c r="G35" s="397"/>
      <c r="H35" s="397"/>
      <c r="I35" s="397"/>
      <c r="J35" s="397"/>
      <c r="K35" s="397"/>
      <c r="L35" s="397"/>
      <c r="M35" s="397"/>
      <c r="N35" s="397"/>
    </row>
    <row r="36" spans="2:14" s="154" customFormat="1">
      <c r="B36" s="397"/>
      <c r="C36" s="397"/>
      <c r="D36" s="397"/>
      <c r="E36" s="397"/>
      <c r="F36" s="397"/>
      <c r="G36" s="397"/>
      <c r="H36" s="397"/>
      <c r="I36" s="397"/>
      <c r="J36" s="397"/>
      <c r="K36" s="397"/>
      <c r="L36" s="397"/>
      <c r="M36" s="397"/>
      <c r="N36" s="397"/>
    </row>
    <row r="37" spans="2:14" s="228" customFormat="1" ht="15">
      <c r="B37" s="70" t="s">
        <v>214</v>
      </c>
      <c r="C37" s="68"/>
      <c r="D37" s="69"/>
      <c r="E37" s="69"/>
      <c r="F37" s="69"/>
      <c r="G37" s="69"/>
      <c r="H37" s="69"/>
      <c r="I37" s="69"/>
      <c r="J37" s="68"/>
    </row>
    <row r="38" spans="2:14">
      <c r="B38" s="34" t="s">
        <v>298</v>
      </c>
    </row>
    <row r="39" spans="2:14">
      <c r="B39" s="34" t="s">
        <v>305</v>
      </c>
    </row>
    <row r="40" spans="2:14">
      <c r="B40" s="34" t="s">
        <v>319</v>
      </c>
    </row>
  </sheetData>
  <sheetProtection password="B8D9" sheet="1" objects="1" scenarios="1"/>
  <mergeCells count="5">
    <mergeCell ref="O1:O4"/>
    <mergeCell ref="B32:N32"/>
    <mergeCell ref="B35:N36"/>
    <mergeCell ref="B1:N2"/>
    <mergeCell ref="O6:P6"/>
  </mergeCells>
  <hyperlinks>
    <hyperlink ref="O6:P6" location="'Chart 3.4 DATA'!A1" display="view Chart 3.4 data"/>
    <hyperlink ref="O1" location="'List of Tables &amp; Charts'!A1" display="return to List of Tables &amp; Charts"/>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9.xml><?xml version="1.0" encoding="utf-8"?>
<worksheet xmlns="http://schemas.openxmlformats.org/spreadsheetml/2006/main" xmlns:r="http://schemas.openxmlformats.org/officeDocument/2006/relationships">
  <sheetPr codeName="Sheet11">
    <pageSetUpPr fitToPage="1"/>
  </sheetPr>
  <dimension ref="A1:AL132"/>
  <sheetViews>
    <sheetView workbookViewId="0">
      <selection sqref="A1:A2"/>
    </sheetView>
  </sheetViews>
  <sheetFormatPr defaultRowHeight="11.25"/>
  <cols>
    <col min="1" max="1" width="15.7109375" style="71" customWidth="1"/>
    <col min="2" max="8" width="9.140625" style="71"/>
    <col min="9" max="14" width="9.7109375" style="71" customWidth="1"/>
    <col min="15" max="15" width="10.42578125" style="71" bestFit="1" customWidth="1"/>
    <col min="16" max="16" width="45.7109375" style="71" customWidth="1"/>
    <col min="17" max="20" width="11.7109375" style="136" customWidth="1"/>
    <col min="21" max="21" width="9.140625" style="71"/>
    <col min="22" max="22" width="9.140625" style="71" customWidth="1"/>
    <col min="23" max="23" width="9.140625" style="71"/>
    <col min="24" max="25" width="12.7109375" style="71" customWidth="1"/>
    <col min="26" max="27" width="9.140625" style="71"/>
    <col min="28" max="28" width="35.5703125" style="71" bestFit="1" customWidth="1"/>
    <col min="29" max="33" width="9.140625" style="71"/>
    <col min="34" max="34" width="35.5703125" style="71" bestFit="1" customWidth="1"/>
    <col min="35" max="35" width="9.140625" style="71"/>
    <col min="36" max="37" width="12.7109375" style="71" customWidth="1"/>
    <col min="38" max="16384" width="9.140625" style="71"/>
  </cols>
  <sheetData>
    <row r="1" spans="1:38" ht="15" customHeight="1">
      <c r="A1" s="399" t="s">
        <v>11</v>
      </c>
      <c r="B1" s="401" t="s">
        <v>28</v>
      </c>
      <c r="C1" s="402"/>
      <c r="D1" s="402"/>
      <c r="E1" s="402"/>
      <c r="F1" s="402"/>
      <c r="G1" s="402"/>
      <c r="H1" s="402"/>
      <c r="I1" s="117"/>
      <c r="J1" s="138"/>
      <c r="K1" s="138"/>
      <c r="L1" s="118"/>
      <c r="M1" s="118"/>
      <c r="N1" s="118"/>
      <c r="O1" s="389" t="s">
        <v>6</v>
      </c>
      <c r="P1" s="403"/>
      <c r="Q1" s="389">
        <v>2016</v>
      </c>
      <c r="R1" s="389"/>
      <c r="S1" s="389">
        <v>2017</v>
      </c>
      <c r="T1" s="389"/>
      <c r="X1" s="285"/>
      <c r="Y1" s="285"/>
      <c r="AD1" s="285"/>
      <c r="AE1" s="285"/>
      <c r="AH1" s="287"/>
      <c r="AJ1" s="285"/>
      <c r="AK1" s="285"/>
    </row>
    <row r="2" spans="1:38" ht="23.25" customHeight="1">
      <c r="A2" s="408"/>
      <c r="B2" s="119" t="s">
        <v>202</v>
      </c>
      <c r="C2" s="119" t="s">
        <v>218</v>
      </c>
      <c r="D2" s="120" t="s">
        <v>7</v>
      </c>
      <c r="E2" s="409" t="s">
        <v>205</v>
      </c>
      <c r="F2" s="410"/>
      <c r="G2" s="411" t="s">
        <v>219</v>
      </c>
      <c r="H2" s="412"/>
      <c r="I2" s="121" t="s">
        <v>203</v>
      </c>
      <c r="J2" s="122" t="s">
        <v>226</v>
      </c>
      <c r="K2" s="122" t="s">
        <v>8</v>
      </c>
      <c r="L2" s="139" t="s">
        <v>29</v>
      </c>
      <c r="M2" s="139" t="s">
        <v>30</v>
      </c>
      <c r="N2" s="125" t="s">
        <v>9</v>
      </c>
      <c r="O2" s="126" t="s">
        <v>10</v>
      </c>
      <c r="P2" s="127" t="s">
        <v>11</v>
      </c>
      <c r="Q2" s="127" t="s">
        <v>12</v>
      </c>
      <c r="R2" s="127" t="s">
        <v>13</v>
      </c>
      <c r="S2" s="127" t="s">
        <v>12</v>
      </c>
      <c r="T2" s="127" t="s">
        <v>13</v>
      </c>
      <c r="U2" s="281" t="s">
        <v>216</v>
      </c>
      <c r="W2" s="282"/>
      <c r="X2" s="282"/>
      <c r="Y2" s="282"/>
      <c r="Z2" s="282"/>
      <c r="AC2" s="282"/>
      <c r="AD2" s="282"/>
      <c r="AE2" s="282"/>
      <c r="AF2" s="282"/>
      <c r="AI2" s="282"/>
      <c r="AJ2" s="282"/>
      <c r="AK2" s="282"/>
      <c r="AL2" s="282"/>
    </row>
    <row r="3" spans="1:38" ht="12">
      <c r="A3" s="128" t="str">
        <f t="shared" ref="A3:A31" si="0">O3</f>
        <v>Scotland</v>
      </c>
      <c r="B3" s="129">
        <f t="shared" ref="B3" si="1">Q3/R3*100</f>
        <v>92.60920645092385</v>
      </c>
      <c r="C3" s="129">
        <f t="shared" ref="C3" si="2">S3/T3*100</f>
        <v>92.951258703802893</v>
      </c>
      <c r="D3" s="129">
        <f>95</f>
        <v>95</v>
      </c>
      <c r="E3" s="3">
        <f t="shared" ref="E3" si="3">SUM(1*MID(I3,1,FIND(" - ",I3)-1))</f>
        <v>92</v>
      </c>
      <c r="F3" s="130">
        <f t="shared" ref="F3" si="4">SUM(1*MID(I3,FIND(" - ",I3)+2,LEN(I3)))</f>
        <v>93</v>
      </c>
      <c r="G3" s="130">
        <f t="shared" ref="G3" si="5">SUM(1*MID(J3,1,FIND(" - ",J3)-1))</f>
        <v>92</v>
      </c>
      <c r="H3" s="130">
        <f t="shared" ref="H3" si="6">SUM(1*MID(J3,FIND(" - ",J3)+2,LEN(J3)))</f>
        <v>93</v>
      </c>
      <c r="I3" s="131"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92 - 93</v>
      </c>
      <c r="J3" s="132"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92 - 93</v>
      </c>
      <c r="K3" s="133">
        <f t="shared" ref="K3" si="9">C3-B3</f>
        <v>0.34205225287904284</v>
      </c>
      <c r="L3" s="140">
        <f t="shared" ref="L3:L31" si="10">((S3/T3)-(Q3/R3))-(NORMSINV(1-(0.05/COUNTA($O$3:$O$31)))*(SQRT((((Q3/R3)*(1-(Q3/R3)))/R3)+(((S3/T3)*(1-(S3/T3)))/T3))))</f>
        <v>-7.6503469162010323E-3</v>
      </c>
      <c r="M3" s="140">
        <f t="shared" ref="M3:M31" si="11">((S3/T3)-(Q3/R3))+(NORMSINV(1-(0.05/COUNTA($O$3:$O$31)))*(SQRT((((Q3/R3)*(1-(Q3/R3)))/R3)+(((S3/T3)*(1-(S3/T3)))/T3))))</f>
        <v>1.4491391973781907E-2</v>
      </c>
      <c r="N3" s="134">
        <f t="shared" ref="N3:N31" si="12">IF(ISERR(IF(AND(((S3/T3)-(Q3/R3))-(NORMSINV(1-(0.05/COUNTA($P$3:$P$31)))*(SQRT((((Q3/R3)*(1-(Q3/R3)))/R3)+(((S3/T3)*(1-(S3/T3)))/T3))))&gt;0,((S3/T3)-(Q3/R3))+(NORMSINV(1-(0.05/COUNTA($P$3:$P$31)))*(SQRT((((Q3/R3)*(1-(Q3/R3)))/R3)+(((S3/T3)*(1-(S3/T3)))/T3))))&gt;0),1,IF(AND(((S3/T3)-(Q3/R3))-(NORMSINV(1-(0.05/COUNTA($P$3:$P$31)))*(SQRT((((Q3/R3)*(1-(Q3/R3)))/R3)+(((S3/T3)*(1-(S3/T3)))/T3))))&lt;0,((S3/T3)-(Q3/R3))+(NORMSINV(1-(0.05/COUNTA($P$3:$P$31)))*(SQRT((((Q3/R3)*(1-(Q3/R3)))/R3)+(((S3/T3)*(1-(S3/T3)))/T3))))&lt;0),-1,0))),"",IF(AND(((S3/T3)-(Q3/R3))-(NORMSINV(1-(0.05/COUNTA($P$3:$P$31)))*(SQRT((((Q3/R3)*(1-(Q3/R3)))/R3)+(((S3/T3)*(1-(S3/T3)))/T3))))&gt;0,((S3/T3)-(Q3/R3))+(NORMSINV(1-(0.05/COUNTA($P$3:$P$31)))*(SQRT((((Q3/R3)*(1-(Q3/R3)))/R3)+(((S3/T3)*(1-(S3/T3)))/T3))))&gt;0),1,IF(AND(((S3/T3)-(Q3/R3))-(NORMSINV(1-(0.05/COUNTA($P$3:$P$31)))*(SQRT((((Q3/R3)*(1-(Q3/R3)))/R3)+(((S3/T3)*(1-(S3/T3)))/T3))))&lt;0,((S3/T3)-(Q3/R3))+(NORMSINV(1-(0.05/COUNTA($P$3:$P$31)))*(SQRT((((Q3/R3)*(1-(Q3/R3)))/R3)+(((S3/T3)*(1-(S3/T3)))/T3))))&lt;0),-1,0)))</f>
        <v>0</v>
      </c>
      <c r="O3" s="128" t="s">
        <v>118</v>
      </c>
      <c r="P3" s="128" t="s">
        <v>167</v>
      </c>
      <c r="Q3" s="150">
        <f>SUM(Q4:Q31)</f>
        <v>8671</v>
      </c>
      <c r="R3" s="150">
        <f>SUM(R4:R31)</f>
        <v>9363</v>
      </c>
      <c r="S3" s="150">
        <f>SUM(S4:S31)</f>
        <v>8677</v>
      </c>
      <c r="T3" s="150">
        <f>SUM(T4:T31)</f>
        <v>9335</v>
      </c>
      <c r="U3" s="281">
        <v>0</v>
      </c>
      <c r="W3" s="280"/>
      <c r="Z3" s="280"/>
      <c r="AC3" s="280"/>
      <c r="AF3" s="280"/>
      <c r="AI3" s="280"/>
      <c r="AL3" s="280"/>
    </row>
    <row r="4" spans="1:38" ht="12">
      <c r="A4" s="128" t="str">
        <f t="shared" si="0"/>
        <v>Borders</v>
      </c>
      <c r="B4" s="129">
        <f t="shared" ref="B4:B31" si="13">Q4/R4*100</f>
        <v>98.198198198198199</v>
      </c>
      <c r="C4" s="129">
        <f t="shared" ref="C4:C31" si="14">S4/T4*100</f>
        <v>99.415204678362571</v>
      </c>
      <c r="D4" s="130">
        <f>95</f>
        <v>95</v>
      </c>
      <c r="E4" s="130">
        <f t="shared" ref="E4:E31" si="15">SUM(1*MID(I4,1,FIND(" - ",I4)-1))</f>
        <v>95</v>
      </c>
      <c r="F4" s="130">
        <f t="shared" ref="F4:F31" si="16">SUM(1*MID(I4,FIND(" - ",I4)+2,LEN(I4)))</f>
        <v>99</v>
      </c>
      <c r="G4" s="130">
        <f t="shared" ref="G4:G31" si="17">SUM(1*MID(J4,1,FIND(" - ",J4)-1))</f>
        <v>97</v>
      </c>
      <c r="H4" s="130">
        <f t="shared" ref="H4:H31" si="18">SUM(1*MID(J4,FIND(" - ",J4)+2,LEN(J4)))</f>
        <v>100</v>
      </c>
      <c r="I4" s="135" t="str">
        <f t="shared" ref="I4:I31" si="19">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95 - 99</v>
      </c>
      <c r="J4" s="132" t="str">
        <f t="shared" ref="J4:J31" si="20">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97 - 100</v>
      </c>
      <c r="K4" s="133">
        <f t="shared" ref="K4:K31" si="21">C4-B4</f>
        <v>1.2170064801643719</v>
      </c>
      <c r="L4" s="140">
        <f t="shared" si="10"/>
        <v>-1.9015477768519539E-2</v>
      </c>
      <c r="M4" s="140">
        <f t="shared" si="11"/>
        <v>4.3355607371807006E-2</v>
      </c>
      <c r="N4" s="134">
        <f t="shared" si="12"/>
        <v>0</v>
      </c>
      <c r="O4" s="128" t="s">
        <v>14</v>
      </c>
      <c r="P4" s="128" t="s">
        <v>48</v>
      </c>
      <c r="Q4" s="150">
        <v>218</v>
      </c>
      <c r="R4" s="150">
        <v>222</v>
      </c>
      <c r="S4" s="150">
        <v>170</v>
      </c>
      <c r="T4" s="150">
        <v>171</v>
      </c>
      <c r="U4" s="281">
        <v>1</v>
      </c>
      <c r="W4" s="280"/>
      <c r="Z4" s="280"/>
      <c r="AA4" s="286"/>
      <c r="AC4" s="280"/>
      <c r="AF4" s="280"/>
      <c r="AI4" s="280"/>
      <c r="AL4" s="280"/>
    </row>
    <row r="5" spans="1:38" ht="12">
      <c r="A5" s="128" t="str">
        <f t="shared" si="0"/>
        <v>Wishaw</v>
      </c>
      <c r="B5" s="129">
        <f t="shared" si="13"/>
        <v>95.96541786743515</v>
      </c>
      <c r="C5" s="129">
        <f t="shared" si="14"/>
        <v>96.946564885496173</v>
      </c>
      <c r="D5" s="130">
        <f>95</f>
        <v>95</v>
      </c>
      <c r="E5" s="130">
        <f t="shared" si="15"/>
        <v>93</v>
      </c>
      <c r="F5" s="130">
        <f t="shared" si="16"/>
        <v>98</v>
      </c>
      <c r="G5" s="130">
        <f t="shared" si="17"/>
        <v>95</v>
      </c>
      <c r="H5" s="130">
        <f t="shared" si="18"/>
        <v>98</v>
      </c>
      <c r="I5" s="135" t="str">
        <f t="shared" si="19"/>
        <v>93 - 98</v>
      </c>
      <c r="J5" s="132" t="str">
        <f t="shared" si="20"/>
        <v>95 - 98</v>
      </c>
      <c r="K5" s="133">
        <f t="shared" si="21"/>
        <v>0.98114701806102289</v>
      </c>
      <c r="L5" s="140">
        <f t="shared" si="10"/>
        <v>-3.0172292261194882E-2</v>
      </c>
      <c r="M5" s="140">
        <f t="shared" si="11"/>
        <v>4.9795232622415357E-2</v>
      </c>
      <c r="N5" s="134">
        <f t="shared" si="12"/>
        <v>0</v>
      </c>
      <c r="O5" s="128" t="s">
        <v>91</v>
      </c>
      <c r="P5" s="128" t="s">
        <v>90</v>
      </c>
      <c r="Q5" s="150">
        <v>333</v>
      </c>
      <c r="R5" s="150">
        <v>347</v>
      </c>
      <c r="S5" s="150">
        <v>381</v>
      </c>
      <c r="T5" s="150">
        <v>393</v>
      </c>
      <c r="U5" s="281">
        <v>2</v>
      </c>
      <c r="W5" s="280"/>
      <c r="Z5" s="280"/>
      <c r="AA5" s="286"/>
      <c r="AC5" s="280"/>
      <c r="AF5" s="280"/>
      <c r="AI5" s="280"/>
      <c r="AL5" s="280"/>
    </row>
    <row r="6" spans="1:38" ht="12">
      <c r="A6" s="128" t="str">
        <f t="shared" si="0"/>
        <v>Hairmyres</v>
      </c>
      <c r="B6" s="129">
        <f t="shared" si="13"/>
        <v>93.333333333333329</v>
      </c>
      <c r="C6" s="129">
        <f t="shared" si="14"/>
        <v>96.632996632996637</v>
      </c>
      <c r="D6" s="130">
        <f>95</f>
        <v>95</v>
      </c>
      <c r="E6" s="130">
        <f t="shared" si="15"/>
        <v>90</v>
      </c>
      <c r="F6" s="130">
        <f t="shared" si="16"/>
        <v>96</v>
      </c>
      <c r="G6" s="130">
        <f t="shared" si="17"/>
        <v>94</v>
      </c>
      <c r="H6" s="130">
        <f t="shared" si="18"/>
        <v>98</v>
      </c>
      <c r="I6" s="135" t="str">
        <f t="shared" si="19"/>
        <v>90 - 96</v>
      </c>
      <c r="J6" s="132" t="str">
        <f t="shared" si="20"/>
        <v>94 - 98</v>
      </c>
      <c r="K6" s="133">
        <f t="shared" si="21"/>
        <v>3.2996632996633082</v>
      </c>
      <c r="L6" s="140">
        <f t="shared" si="10"/>
        <v>-1.8254383713982462E-2</v>
      </c>
      <c r="M6" s="140">
        <f t="shared" si="11"/>
        <v>8.4247649707248518E-2</v>
      </c>
      <c r="N6" s="134">
        <f t="shared" si="12"/>
        <v>0</v>
      </c>
      <c r="O6" s="128" t="s">
        <v>85</v>
      </c>
      <c r="P6" s="128" t="s">
        <v>84</v>
      </c>
      <c r="Q6" s="150">
        <v>294</v>
      </c>
      <c r="R6" s="150">
        <v>315</v>
      </c>
      <c r="S6" s="150">
        <v>287</v>
      </c>
      <c r="T6" s="150">
        <v>297</v>
      </c>
      <c r="U6" s="281">
        <v>3</v>
      </c>
      <c r="W6" s="280"/>
      <c r="Z6" s="280"/>
      <c r="AA6" s="286"/>
      <c r="AC6" s="280"/>
      <c r="AF6" s="280"/>
      <c r="AI6" s="280"/>
      <c r="AL6" s="280"/>
    </row>
    <row r="7" spans="1:38" ht="12">
      <c r="A7" s="128" t="str">
        <f t="shared" si="0"/>
        <v>Dr Grays</v>
      </c>
      <c r="B7" s="129">
        <f t="shared" si="13"/>
        <v>89.436619718309856</v>
      </c>
      <c r="C7" s="129">
        <f t="shared" si="14"/>
        <v>96.453900709219852</v>
      </c>
      <c r="D7" s="130">
        <f>95</f>
        <v>95</v>
      </c>
      <c r="E7" s="130">
        <f t="shared" si="15"/>
        <v>83</v>
      </c>
      <c r="F7" s="130">
        <f t="shared" si="16"/>
        <v>93</v>
      </c>
      <c r="G7" s="130">
        <f t="shared" si="17"/>
        <v>92</v>
      </c>
      <c r="H7" s="130">
        <f t="shared" si="18"/>
        <v>98</v>
      </c>
      <c r="I7" s="135" t="str">
        <f t="shared" si="19"/>
        <v>83 - 93</v>
      </c>
      <c r="J7" s="132" t="str">
        <f t="shared" si="20"/>
        <v>92 - 98</v>
      </c>
      <c r="K7" s="133">
        <f t="shared" si="21"/>
        <v>7.0172809909099954</v>
      </c>
      <c r="L7" s="140">
        <f t="shared" si="10"/>
        <v>-1.7951229991682499E-2</v>
      </c>
      <c r="M7" s="140">
        <f t="shared" si="11"/>
        <v>0.15829684980988232</v>
      </c>
      <c r="N7" s="134">
        <f t="shared" si="12"/>
        <v>0</v>
      </c>
      <c r="O7" s="128" t="s">
        <v>63</v>
      </c>
      <c r="P7" s="128" t="s">
        <v>62</v>
      </c>
      <c r="Q7" s="150">
        <v>127</v>
      </c>
      <c r="R7" s="150">
        <v>142</v>
      </c>
      <c r="S7" s="150">
        <v>136</v>
      </c>
      <c r="T7" s="150">
        <v>141</v>
      </c>
      <c r="U7" s="281">
        <v>4</v>
      </c>
      <c r="W7" s="280"/>
      <c r="Z7" s="280"/>
      <c r="AA7" s="286"/>
      <c r="AC7" s="280"/>
      <c r="AF7" s="280"/>
      <c r="AI7" s="280"/>
      <c r="AL7" s="280"/>
    </row>
    <row r="8" spans="1:38" ht="12">
      <c r="A8" s="128" t="str">
        <f t="shared" si="0"/>
        <v>Caithness</v>
      </c>
      <c r="B8" s="129">
        <f t="shared" si="13"/>
        <v>94.117647058823522</v>
      </c>
      <c r="C8" s="129">
        <f t="shared" si="14"/>
        <v>96.296296296296291</v>
      </c>
      <c r="D8" s="130">
        <f>95</f>
        <v>95</v>
      </c>
      <c r="E8" s="130">
        <f t="shared" si="15"/>
        <v>86</v>
      </c>
      <c r="F8" s="130">
        <f t="shared" si="16"/>
        <v>98</v>
      </c>
      <c r="G8" s="130">
        <f t="shared" si="17"/>
        <v>87</v>
      </c>
      <c r="H8" s="130">
        <f t="shared" si="18"/>
        <v>99</v>
      </c>
      <c r="I8" s="135" t="str">
        <f t="shared" si="19"/>
        <v>86 - 98</v>
      </c>
      <c r="J8" s="132" t="str">
        <f t="shared" si="20"/>
        <v>87 - 99</v>
      </c>
      <c r="K8" s="133">
        <f t="shared" si="21"/>
        <v>2.1786492374727686</v>
      </c>
      <c r="L8" s="140">
        <f t="shared" si="10"/>
        <v>-9.0523483942694605E-2</v>
      </c>
      <c r="M8" s="140">
        <f t="shared" si="11"/>
        <v>0.13409646869214986</v>
      </c>
      <c r="N8" s="134">
        <f t="shared" si="12"/>
        <v>0</v>
      </c>
      <c r="O8" s="128" t="s">
        <v>76</v>
      </c>
      <c r="P8" s="128" t="s">
        <v>75</v>
      </c>
      <c r="Q8" s="150">
        <v>64</v>
      </c>
      <c r="R8" s="150">
        <v>68</v>
      </c>
      <c r="S8" s="150">
        <v>52</v>
      </c>
      <c r="T8" s="150">
        <v>54</v>
      </c>
      <c r="U8" s="281">
        <v>5</v>
      </c>
      <c r="W8" s="280"/>
      <c r="Z8" s="280"/>
      <c r="AA8" s="286"/>
      <c r="AC8" s="280"/>
      <c r="AF8" s="280"/>
      <c r="AI8" s="280"/>
      <c r="AL8" s="280"/>
    </row>
    <row r="9" spans="1:38" ht="12">
      <c r="A9" s="128" t="str">
        <f t="shared" si="0"/>
        <v>VHK</v>
      </c>
      <c r="B9" s="129">
        <f t="shared" si="13"/>
        <v>95.187969924812037</v>
      </c>
      <c r="C9" s="129">
        <f t="shared" si="14"/>
        <v>96.06557377049181</v>
      </c>
      <c r="D9" s="130">
        <f>95</f>
        <v>95</v>
      </c>
      <c r="E9" s="130">
        <f t="shared" si="15"/>
        <v>93</v>
      </c>
      <c r="F9" s="130">
        <f t="shared" si="16"/>
        <v>97</v>
      </c>
      <c r="G9" s="130">
        <f t="shared" si="17"/>
        <v>94</v>
      </c>
      <c r="H9" s="130">
        <f t="shared" si="18"/>
        <v>97</v>
      </c>
      <c r="I9" s="135" t="str">
        <f t="shared" si="19"/>
        <v>93 - 97</v>
      </c>
      <c r="J9" s="132" t="str">
        <f t="shared" si="20"/>
        <v>94 - 97</v>
      </c>
      <c r="K9" s="133">
        <f t="shared" si="21"/>
        <v>0.87760384567977212</v>
      </c>
      <c r="L9" s="140">
        <f t="shared" si="10"/>
        <v>-2.4677886053191253E-2</v>
      </c>
      <c r="M9" s="140">
        <f t="shared" si="11"/>
        <v>4.2229962966786758E-2</v>
      </c>
      <c r="N9" s="134">
        <f t="shared" si="12"/>
        <v>0</v>
      </c>
      <c r="O9" s="128" t="s">
        <v>146</v>
      </c>
      <c r="P9" s="128" t="s">
        <v>168</v>
      </c>
      <c r="Q9" s="150">
        <v>633</v>
      </c>
      <c r="R9" s="150">
        <v>665</v>
      </c>
      <c r="S9" s="150">
        <v>586</v>
      </c>
      <c r="T9" s="150">
        <v>610</v>
      </c>
      <c r="U9" s="281">
        <v>6</v>
      </c>
      <c r="W9" s="280"/>
      <c r="Z9" s="280"/>
      <c r="AA9" s="286"/>
      <c r="AC9" s="280"/>
      <c r="AF9" s="280"/>
      <c r="AI9" s="280"/>
      <c r="AL9" s="280"/>
    </row>
    <row r="10" spans="1:38" ht="12">
      <c r="A10" s="128" t="str">
        <f t="shared" si="0"/>
        <v>QEUH</v>
      </c>
      <c r="B10" s="129">
        <f t="shared" si="13"/>
        <v>95.368782161234989</v>
      </c>
      <c r="C10" s="129">
        <f t="shared" si="14"/>
        <v>95.804794520547944</v>
      </c>
      <c r="D10" s="130">
        <f>95</f>
        <v>95</v>
      </c>
      <c r="E10" s="130">
        <f t="shared" si="15"/>
        <v>94</v>
      </c>
      <c r="F10" s="130">
        <f t="shared" si="16"/>
        <v>96</v>
      </c>
      <c r="G10" s="130">
        <f t="shared" si="17"/>
        <v>94</v>
      </c>
      <c r="H10" s="130">
        <f t="shared" si="18"/>
        <v>97</v>
      </c>
      <c r="I10" s="135" t="str">
        <f t="shared" si="19"/>
        <v>94 - 96</v>
      </c>
      <c r="J10" s="132" t="str">
        <f t="shared" si="20"/>
        <v>94 - 97</v>
      </c>
      <c r="K10" s="133">
        <f t="shared" si="21"/>
        <v>0.43601235931295435</v>
      </c>
      <c r="L10" s="140">
        <f t="shared" si="10"/>
        <v>-2.0506477250716217E-2</v>
      </c>
      <c r="M10" s="140">
        <f t="shared" si="11"/>
        <v>2.9226724436975295E-2</v>
      </c>
      <c r="N10" s="134">
        <f t="shared" si="12"/>
        <v>0</v>
      </c>
      <c r="O10" s="128" t="s">
        <v>194</v>
      </c>
      <c r="P10" s="128" t="s">
        <v>196</v>
      </c>
      <c r="Q10" s="150">
        <v>1112</v>
      </c>
      <c r="R10" s="150">
        <v>1166</v>
      </c>
      <c r="S10" s="150">
        <v>1119</v>
      </c>
      <c r="T10" s="150">
        <v>1168</v>
      </c>
      <c r="U10" s="281">
        <v>7</v>
      </c>
      <c r="V10" s="288"/>
      <c r="W10" s="280"/>
      <c r="X10" s="288"/>
      <c r="Y10" s="288"/>
      <c r="Z10" s="280"/>
      <c r="AA10" s="286"/>
      <c r="AC10" s="280"/>
      <c r="AF10" s="280"/>
      <c r="AH10" s="288"/>
      <c r="AI10" s="280"/>
      <c r="AL10" s="280"/>
    </row>
    <row r="11" spans="1:38" ht="12">
      <c r="A11" s="128" t="str">
        <f t="shared" si="0"/>
        <v>PRI</v>
      </c>
      <c r="B11" s="129">
        <f t="shared" si="13"/>
        <v>92.070484581497809</v>
      </c>
      <c r="C11" s="129">
        <f t="shared" si="14"/>
        <v>94.871794871794862</v>
      </c>
      <c r="D11" s="130">
        <f>95</f>
        <v>95</v>
      </c>
      <c r="E11" s="130">
        <f t="shared" si="15"/>
        <v>88</v>
      </c>
      <c r="F11" s="130">
        <f t="shared" si="16"/>
        <v>95</v>
      </c>
      <c r="G11" s="130">
        <f t="shared" si="17"/>
        <v>91</v>
      </c>
      <c r="H11" s="130">
        <f t="shared" si="18"/>
        <v>97</v>
      </c>
      <c r="I11" s="135" t="str">
        <f t="shared" si="19"/>
        <v>88 - 95</v>
      </c>
      <c r="J11" s="132" t="str">
        <f t="shared" si="20"/>
        <v>91 - 97</v>
      </c>
      <c r="K11" s="133">
        <f t="shared" si="21"/>
        <v>2.801310290297053</v>
      </c>
      <c r="L11" s="140">
        <f t="shared" si="10"/>
        <v>-4.1880699547481123E-2</v>
      </c>
      <c r="M11" s="140">
        <f t="shared" si="11"/>
        <v>9.7906905353422433E-2</v>
      </c>
      <c r="N11" s="134">
        <f t="shared" si="12"/>
        <v>0</v>
      </c>
      <c r="O11" s="128" t="s">
        <v>111</v>
      </c>
      <c r="P11" s="128" t="s">
        <v>110</v>
      </c>
      <c r="Q11" s="150">
        <v>209</v>
      </c>
      <c r="R11" s="150">
        <v>227</v>
      </c>
      <c r="S11" s="150">
        <v>185</v>
      </c>
      <c r="T11" s="150">
        <v>195</v>
      </c>
      <c r="U11" s="281">
        <v>8</v>
      </c>
      <c r="W11" s="280"/>
      <c r="Z11" s="280"/>
      <c r="AA11" s="286"/>
      <c r="AC11" s="280"/>
      <c r="AF11" s="280"/>
      <c r="AI11" s="280"/>
      <c r="AL11" s="280"/>
    </row>
    <row r="12" spans="1:38" ht="12">
      <c r="A12" s="128" t="str">
        <f t="shared" si="0"/>
        <v>ARI</v>
      </c>
      <c r="B12" s="129">
        <f t="shared" si="13"/>
        <v>92.642642642642642</v>
      </c>
      <c r="C12" s="129">
        <f t="shared" si="14"/>
        <v>94.803149606299215</v>
      </c>
      <c r="D12" s="130">
        <f>95</f>
        <v>95</v>
      </c>
      <c r="E12" s="130">
        <f t="shared" si="15"/>
        <v>90</v>
      </c>
      <c r="F12" s="130">
        <f t="shared" si="16"/>
        <v>94</v>
      </c>
      <c r="G12" s="130">
        <f t="shared" si="17"/>
        <v>93</v>
      </c>
      <c r="H12" s="130">
        <f t="shared" si="18"/>
        <v>96</v>
      </c>
      <c r="I12" s="135" t="str">
        <f t="shared" si="19"/>
        <v>90 - 94</v>
      </c>
      <c r="J12" s="132" t="str">
        <f t="shared" si="20"/>
        <v>93 - 96</v>
      </c>
      <c r="K12" s="133">
        <f t="shared" si="21"/>
        <v>2.160506963656573</v>
      </c>
      <c r="L12" s="140">
        <f t="shared" si="10"/>
        <v>-1.7625810330322379E-2</v>
      </c>
      <c r="M12" s="140">
        <f t="shared" si="11"/>
        <v>6.08359496034536E-2</v>
      </c>
      <c r="N12" s="134">
        <f t="shared" si="12"/>
        <v>0</v>
      </c>
      <c r="O12" s="128" t="s">
        <v>147</v>
      </c>
      <c r="P12" s="128" t="s">
        <v>60</v>
      </c>
      <c r="Q12" s="150">
        <v>617</v>
      </c>
      <c r="R12" s="150">
        <v>666</v>
      </c>
      <c r="S12" s="150">
        <v>602</v>
      </c>
      <c r="T12" s="150">
        <v>635</v>
      </c>
      <c r="U12" s="281">
        <v>9</v>
      </c>
      <c r="W12" s="280"/>
      <c r="Z12" s="280"/>
      <c r="AA12" s="286"/>
      <c r="AC12" s="280"/>
      <c r="AF12" s="280"/>
      <c r="AI12" s="280"/>
      <c r="AL12" s="280"/>
    </row>
    <row r="13" spans="1:38" ht="12">
      <c r="A13" s="128" t="str">
        <f t="shared" si="0"/>
        <v>SJH</v>
      </c>
      <c r="B13" s="129">
        <f t="shared" si="13"/>
        <v>95.18518518518519</v>
      </c>
      <c r="C13" s="129">
        <f t="shared" si="14"/>
        <v>93.333333333333329</v>
      </c>
      <c r="D13" s="130">
        <f>95</f>
        <v>95</v>
      </c>
      <c r="E13" s="130">
        <f t="shared" si="15"/>
        <v>92</v>
      </c>
      <c r="F13" s="130">
        <f t="shared" si="16"/>
        <v>97</v>
      </c>
      <c r="G13" s="130">
        <f t="shared" si="17"/>
        <v>90</v>
      </c>
      <c r="H13" s="130">
        <f t="shared" si="18"/>
        <v>96</v>
      </c>
      <c r="I13" s="135" t="str">
        <f t="shared" si="19"/>
        <v>92 - 97</v>
      </c>
      <c r="J13" s="132" t="str">
        <f t="shared" si="20"/>
        <v>90 - 96</v>
      </c>
      <c r="K13" s="133">
        <f t="shared" si="21"/>
        <v>-1.8518518518518619</v>
      </c>
      <c r="L13" s="140">
        <f t="shared" si="10"/>
        <v>-7.7025926054697769E-2</v>
      </c>
      <c r="M13" s="140">
        <f t="shared" si="11"/>
        <v>3.9988889017660796E-2</v>
      </c>
      <c r="N13" s="134">
        <f t="shared" si="12"/>
        <v>0</v>
      </c>
      <c r="O13" s="128" t="s">
        <v>96</v>
      </c>
      <c r="P13" s="128" t="s">
        <v>95</v>
      </c>
      <c r="Q13" s="150">
        <v>257</v>
      </c>
      <c r="R13" s="150">
        <v>270</v>
      </c>
      <c r="S13" s="150">
        <v>252</v>
      </c>
      <c r="T13" s="150">
        <v>270</v>
      </c>
      <c r="U13" s="281">
        <v>10</v>
      </c>
      <c r="W13" s="280"/>
      <c r="Z13" s="280"/>
      <c r="AA13" s="286"/>
      <c r="AC13" s="280"/>
      <c r="AF13" s="280"/>
      <c r="AI13" s="280"/>
      <c r="AL13" s="280"/>
    </row>
    <row r="14" spans="1:38" ht="12">
      <c r="A14" s="128" t="str">
        <f t="shared" si="0"/>
        <v>GCH</v>
      </c>
      <c r="B14" s="129">
        <f t="shared" si="13"/>
        <v>90.909090909090907</v>
      </c>
      <c r="C14" s="129">
        <f t="shared" si="14"/>
        <v>92.857142857142861</v>
      </c>
      <c r="D14" s="130">
        <f>95</f>
        <v>95</v>
      </c>
      <c r="E14" s="130">
        <f t="shared" si="15"/>
        <v>76</v>
      </c>
      <c r="F14" s="130">
        <f t="shared" si="16"/>
        <v>97</v>
      </c>
      <c r="G14" s="130">
        <f t="shared" si="17"/>
        <v>81</v>
      </c>
      <c r="H14" s="130">
        <f t="shared" si="18"/>
        <v>98</v>
      </c>
      <c r="I14" s="135" t="str">
        <f t="shared" si="19"/>
        <v>76 - 97</v>
      </c>
      <c r="J14" s="132" t="str">
        <f t="shared" si="20"/>
        <v>81 - 98</v>
      </c>
      <c r="K14" s="133">
        <f t="shared" si="21"/>
        <v>1.9480519480519547</v>
      </c>
      <c r="L14" s="140">
        <f t="shared" si="10"/>
        <v>-0.16741415215955999</v>
      </c>
      <c r="M14" s="140">
        <f t="shared" si="11"/>
        <v>0.20637519112059907</v>
      </c>
      <c r="N14" s="134">
        <f t="shared" si="12"/>
        <v>0</v>
      </c>
      <c r="O14" s="128" t="s">
        <v>54</v>
      </c>
      <c r="P14" s="128" t="s">
        <v>53</v>
      </c>
      <c r="Q14" s="150">
        <v>30</v>
      </c>
      <c r="R14" s="150">
        <v>33</v>
      </c>
      <c r="S14" s="150">
        <v>39</v>
      </c>
      <c r="T14" s="150">
        <v>42</v>
      </c>
      <c r="U14" s="281">
        <v>11</v>
      </c>
      <c r="W14" s="280"/>
      <c r="Z14" s="280"/>
      <c r="AA14" s="286"/>
      <c r="AC14" s="280"/>
      <c r="AF14" s="280"/>
      <c r="AI14" s="280"/>
      <c r="AL14" s="280"/>
    </row>
    <row r="15" spans="1:38" ht="12">
      <c r="A15" s="128" t="str">
        <f t="shared" si="0"/>
        <v>RIE</v>
      </c>
      <c r="B15" s="129">
        <f t="shared" si="13"/>
        <v>91.155046826222687</v>
      </c>
      <c r="C15" s="129">
        <f t="shared" si="14"/>
        <v>92.841648590021691</v>
      </c>
      <c r="D15" s="130">
        <f>95</f>
        <v>95</v>
      </c>
      <c r="E15" s="130">
        <f t="shared" si="15"/>
        <v>89</v>
      </c>
      <c r="F15" s="130">
        <f t="shared" si="16"/>
        <v>93</v>
      </c>
      <c r="G15" s="130">
        <f t="shared" si="17"/>
        <v>91</v>
      </c>
      <c r="H15" s="130">
        <f t="shared" si="18"/>
        <v>94</v>
      </c>
      <c r="I15" s="135" t="str">
        <f t="shared" si="19"/>
        <v>89 - 93</v>
      </c>
      <c r="J15" s="132" t="str">
        <f t="shared" si="20"/>
        <v>91 - 94</v>
      </c>
      <c r="K15" s="133">
        <f t="shared" si="21"/>
        <v>1.6866017637990041</v>
      </c>
      <c r="L15" s="140">
        <f t="shared" si="10"/>
        <v>-1.9660682435712659E-2</v>
      </c>
      <c r="M15" s="140">
        <f t="shared" si="11"/>
        <v>5.3392717711692891E-2</v>
      </c>
      <c r="N15" s="134">
        <f t="shared" si="12"/>
        <v>0</v>
      </c>
      <c r="O15" s="128" t="s">
        <v>93</v>
      </c>
      <c r="P15" s="128" t="s">
        <v>152</v>
      </c>
      <c r="Q15" s="150">
        <v>876</v>
      </c>
      <c r="R15" s="150">
        <v>961</v>
      </c>
      <c r="S15" s="150">
        <v>856</v>
      </c>
      <c r="T15" s="150">
        <v>922</v>
      </c>
      <c r="U15" s="281">
        <v>12</v>
      </c>
      <c r="V15" s="288"/>
      <c r="W15" s="280"/>
      <c r="X15" s="288"/>
      <c r="Y15" s="288"/>
      <c r="Z15" s="280"/>
      <c r="AA15" s="286"/>
      <c r="AC15" s="280"/>
      <c r="AF15" s="280"/>
      <c r="AH15" s="288"/>
      <c r="AI15" s="280"/>
      <c r="AL15" s="280"/>
    </row>
    <row r="16" spans="1:38" ht="12">
      <c r="A16" s="128" t="str">
        <f t="shared" si="0"/>
        <v>Raigmore</v>
      </c>
      <c r="B16" s="129">
        <f t="shared" si="13"/>
        <v>90.614886731391593</v>
      </c>
      <c r="C16" s="129">
        <f t="shared" si="14"/>
        <v>92.625368731563412</v>
      </c>
      <c r="D16" s="130">
        <f>95</f>
        <v>95</v>
      </c>
      <c r="E16" s="130">
        <f t="shared" si="15"/>
        <v>87</v>
      </c>
      <c r="F16" s="130">
        <f t="shared" si="16"/>
        <v>93</v>
      </c>
      <c r="G16" s="130">
        <f t="shared" si="17"/>
        <v>89</v>
      </c>
      <c r="H16" s="130">
        <f t="shared" si="18"/>
        <v>95</v>
      </c>
      <c r="I16" s="135" t="str">
        <f t="shared" si="19"/>
        <v>87 - 93</v>
      </c>
      <c r="J16" s="132" t="str">
        <f t="shared" si="20"/>
        <v>89 - 95</v>
      </c>
      <c r="K16" s="133">
        <f t="shared" si="21"/>
        <v>2.0104820001718195</v>
      </c>
      <c r="L16" s="140">
        <f t="shared" si="10"/>
        <v>-4.3751956191917241E-2</v>
      </c>
      <c r="M16" s="140">
        <f t="shared" si="11"/>
        <v>8.3961596195353871E-2</v>
      </c>
      <c r="N16" s="134">
        <f t="shared" si="12"/>
        <v>0</v>
      </c>
      <c r="O16" s="128" t="s">
        <v>82</v>
      </c>
      <c r="P16" s="128" t="s">
        <v>81</v>
      </c>
      <c r="Q16" s="150">
        <v>280</v>
      </c>
      <c r="R16" s="150">
        <v>309</v>
      </c>
      <c r="S16" s="150">
        <v>314</v>
      </c>
      <c r="T16" s="150">
        <v>339</v>
      </c>
      <c r="U16" s="281">
        <v>13</v>
      </c>
      <c r="W16" s="280"/>
      <c r="Z16" s="280"/>
      <c r="AA16" s="286"/>
      <c r="AC16" s="280"/>
      <c r="AF16" s="280"/>
      <c r="AI16" s="280"/>
      <c r="AL16" s="280"/>
    </row>
    <row r="17" spans="1:38" ht="12">
      <c r="A17" s="128" t="str">
        <f t="shared" si="0"/>
        <v>Crosshouse</v>
      </c>
      <c r="B17" s="129">
        <f t="shared" si="13"/>
        <v>93.316519546027749</v>
      </c>
      <c r="C17" s="129">
        <f t="shared" si="14"/>
        <v>92.53910950661853</v>
      </c>
      <c r="D17" s="130">
        <f>95</f>
        <v>95</v>
      </c>
      <c r="E17" s="130">
        <f t="shared" si="15"/>
        <v>91</v>
      </c>
      <c r="F17" s="130">
        <f t="shared" si="16"/>
        <v>95</v>
      </c>
      <c r="G17" s="130">
        <f t="shared" si="17"/>
        <v>91</v>
      </c>
      <c r="H17" s="130">
        <f t="shared" si="18"/>
        <v>94</v>
      </c>
      <c r="I17" s="135" t="str">
        <f t="shared" si="19"/>
        <v>91 - 95</v>
      </c>
      <c r="J17" s="132" t="str">
        <f t="shared" si="20"/>
        <v>91 - 94</v>
      </c>
      <c r="K17" s="133">
        <f t="shared" si="21"/>
        <v>-0.77741003940921871</v>
      </c>
      <c r="L17" s="140">
        <f t="shared" si="10"/>
        <v>-4.4968154133355656E-2</v>
      </c>
      <c r="M17" s="140">
        <f t="shared" si="11"/>
        <v>2.941995334517146E-2</v>
      </c>
      <c r="N17" s="134">
        <f t="shared" si="12"/>
        <v>0</v>
      </c>
      <c r="O17" s="128" t="s">
        <v>46</v>
      </c>
      <c r="P17" s="128" t="s">
        <v>45</v>
      </c>
      <c r="Q17" s="150">
        <v>740</v>
      </c>
      <c r="R17" s="150">
        <v>793</v>
      </c>
      <c r="S17" s="150">
        <v>769</v>
      </c>
      <c r="T17" s="150">
        <v>831</v>
      </c>
      <c r="U17" s="281">
        <v>14</v>
      </c>
      <c r="W17" s="280"/>
      <c r="Z17" s="280"/>
      <c r="AA17" s="286"/>
      <c r="AC17" s="280"/>
      <c r="AF17" s="280"/>
      <c r="AI17" s="280"/>
      <c r="AL17" s="280"/>
    </row>
    <row r="18" spans="1:38" ht="12">
      <c r="A18" s="128" t="str">
        <f t="shared" si="0"/>
        <v>FVRH</v>
      </c>
      <c r="B18" s="129">
        <f t="shared" si="13"/>
        <v>94.625719769673694</v>
      </c>
      <c r="C18" s="129">
        <f t="shared" si="14"/>
        <v>92.509363295880149</v>
      </c>
      <c r="D18" s="130">
        <f>95</f>
        <v>95</v>
      </c>
      <c r="E18" s="130">
        <f t="shared" si="15"/>
        <v>92</v>
      </c>
      <c r="F18" s="130">
        <f t="shared" si="16"/>
        <v>96</v>
      </c>
      <c r="G18" s="130">
        <f t="shared" si="17"/>
        <v>90</v>
      </c>
      <c r="H18" s="130">
        <f t="shared" si="18"/>
        <v>94</v>
      </c>
      <c r="I18" s="135" t="str">
        <f t="shared" si="19"/>
        <v>92 - 96</v>
      </c>
      <c r="J18" s="132" t="str">
        <f t="shared" si="20"/>
        <v>90 - 94</v>
      </c>
      <c r="K18" s="133">
        <f t="shared" si="21"/>
        <v>-2.1163564737935445</v>
      </c>
      <c r="L18" s="140">
        <f t="shared" si="10"/>
        <v>-6.5264569930773397E-2</v>
      </c>
      <c r="M18" s="140">
        <f t="shared" si="11"/>
        <v>2.2937440454902473E-2</v>
      </c>
      <c r="N18" s="134">
        <f t="shared" si="12"/>
        <v>0</v>
      </c>
      <c r="O18" s="128" t="s">
        <v>148</v>
      </c>
      <c r="P18" s="128" t="s">
        <v>151</v>
      </c>
      <c r="Q18" s="150">
        <v>493</v>
      </c>
      <c r="R18" s="150">
        <v>521</v>
      </c>
      <c r="S18" s="150">
        <v>494</v>
      </c>
      <c r="T18" s="150">
        <v>534</v>
      </c>
      <c r="U18" s="281">
        <v>15</v>
      </c>
      <c r="V18" s="288"/>
      <c r="W18" s="280"/>
      <c r="X18" s="288"/>
      <c r="Y18" s="288"/>
      <c r="Z18" s="280"/>
      <c r="AA18" s="286"/>
      <c r="AC18" s="280"/>
      <c r="AF18" s="280"/>
      <c r="AI18" s="280"/>
      <c r="AL18" s="280"/>
    </row>
    <row r="19" spans="1:38" ht="12">
      <c r="A19" s="128" t="str">
        <f t="shared" si="0"/>
        <v>GRI</v>
      </c>
      <c r="B19" s="129">
        <f t="shared" si="13"/>
        <v>94.003241491085902</v>
      </c>
      <c r="C19" s="129">
        <f t="shared" si="14"/>
        <v>92.36641221374046</v>
      </c>
      <c r="D19" s="130">
        <f>95</f>
        <v>95</v>
      </c>
      <c r="E19" s="130">
        <f t="shared" si="15"/>
        <v>92</v>
      </c>
      <c r="F19" s="130">
        <f t="shared" si="16"/>
        <v>96</v>
      </c>
      <c r="G19" s="130">
        <f t="shared" si="17"/>
        <v>90</v>
      </c>
      <c r="H19" s="130">
        <f t="shared" si="18"/>
        <v>94</v>
      </c>
      <c r="I19" s="135" t="str">
        <f t="shared" si="19"/>
        <v>92 - 96</v>
      </c>
      <c r="J19" s="132" t="str">
        <f t="shared" si="20"/>
        <v>90 - 94</v>
      </c>
      <c r="K19" s="133">
        <f t="shared" si="21"/>
        <v>-1.6368292773454414</v>
      </c>
      <c r="L19" s="140">
        <f t="shared" si="10"/>
        <v>-5.7626874533960565E-2</v>
      </c>
      <c r="M19" s="140">
        <f t="shared" si="11"/>
        <v>2.4890288987051729E-2</v>
      </c>
      <c r="N19" s="134">
        <f t="shared" si="12"/>
        <v>0</v>
      </c>
      <c r="O19" s="128" t="s">
        <v>149</v>
      </c>
      <c r="P19" s="128" t="s">
        <v>65</v>
      </c>
      <c r="Q19" s="150">
        <v>580</v>
      </c>
      <c r="R19" s="150">
        <v>617</v>
      </c>
      <c r="S19" s="150">
        <v>605</v>
      </c>
      <c r="T19" s="150">
        <v>655</v>
      </c>
      <c r="U19" s="281">
        <v>16</v>
      </c>
      <c r="W19" s="280"/>
      <c r="Z19" s="280"/>
      <c r="AA19" s="286"/>
      <c r="AC19" s="280"/>
      <c r="AF19" s="280"/>
      <c r="AI19" s="280"/>
      <c r="AL19" s="280"/>
    </row>
    <row r="20" spans="1:38" ht="12">
      <c r="A20" s="128" t="str">
        <f t="shared" si="0"/>
        <v>WGH</v>
      </c>
      <c r="B20" s="129">
        <f t="shared" si="13"/>
        <v>91.964285714285708</v>
      </c>
      <c r="C20" s="129">
        <f t="shared" si="14"/>
        <v>91.983122362869196</v>
      </c>
      <c r="D20" s="130">
        <f>95</f>
        <v>95</v>
      </c>
      <c r="E20" s="130">
        <f t="shared" si="15"/>
        <v>88</v>
      </c>
      <c r="F20" s="130">
        <f t="shared" si="16"/>
        <v>95</v>
      </c>
      <c r="G20" s="130">
        <f t="shared" si="17"/>
        <v>88</v>
      </c>
      <c r="H20" s="130">
        <f t="shared" si="18"/>
        <v>95</v>
      </c>
      <c r="I20" s="135" t="str">
        <f t="shared" si="19"/>
        <v>88 - 95</v>
      </c>
      <c r="J20" s="132" t="str">
        <f t="shared" si="20"/>
        <v>88 - 95</v>
      </c>
      <c r="K20" s="133">
        <f t="shared" si="21"/>
        <v>1.8836648583487658E-2</v>
      </c>
      <c r="L20" s="140">
        <f t="shared" si="10"/>
        <v>-7.3861505943114206E-2</v>
      </c>
      <c r="M20" s="140">
        <f t="shared" si="11"/>
        <v>7.4238238914783941E-2</v>
      </c>
      <c r="N20" s="134">
        <f t="shared" si="12"/>
        <v>0</v>
      </c>
      <c r="O20" s="128" t="s">
        <v>99</v>
      </c>
      <c r="P20" s="128" t="s">
        <v>98</v>
      </c>
      <c r="Q20" s="150">
        <v>206</v>
      </c>
      <c r="R20" s="150">
        <v>224</v>
      </c>
      <c r="S20" s="150">
        <v>218</v>
      </c>
      <c r="T20" s="150">
        <v>237</v>
      </c>
      <c r="U20" s="281">
        <v>17</v>
      </c>
      <c r="W20" s="280"/>
      <c r="Z20" s="280"/>
      <c r="AA20" s="286"/>
      <c r="AC20" s="280"/>
      <c r="AF20" s="280"/>
      <c r="AI20" s="280"/>
      <c r="AL20" s="280"/>
    </row>
    <row r="21" spans="1:38" ht="12">
      <c r="A21" s="128" t="str">
        <f t="shared" si="0"/>
        <v>Belford</v>
      </c>
      <c r="B21" s="129">
        <f t="shared" si="13"/>
        <v>93.75</v>
      </c>
      <c r="C21" s="129">
        <f t="shared" si="14"/>
        <v>91.17647058823529</v>
      </c>
      <c r="D21" s="130">
        <f>95</f>
        <v>95</v>
      </c>
      <c r="E21" s="130">
        <f t="shared" si="15"/>
        <v>80</v>
      </c>
      <c r="F21" s="130">
        <f t="shared" si="16"/>
        <v>98</v>
      </c>
      <c r="G21" s="130">
        <f t="shared" si="17"/>
        <v>77</v>
      </c>
      <c r="H21" s="130">
        <f t="shared" si="18"/>
        <v>97</v>
      </c>
      <c r="I21" s="135" t="str">
        <f t="shared" si="19"/>
        <v>80 - 98</v>
      </c>
      <c r="J21" s="132" t="str">
        <f t="shared" si="20"/>
        <v>77 - 97</v>
      </c>
      <c r="K21" s="133">
        <f t="shared" si="21"/>
        <v>-2.5735294117647101</v>
      </c>
      <c r="L21" s="140">
        <f t="shared" si="10"/>
        <v>-0.21521262542434463</v>
      </c>
      <c r="M21" s="140">
        <f t="shared" si="11"/>
        <v>0.16374203718905048</v>
      </c>
      <c r="N21" s="134">
        <f t="shared" si="12"/>
        <v>0</v>
      </c>
      <c r="O21" s="128" t="s">
        <v>73</v>
      </c>
      <c r="P21" s="128" t="s">
        <v>72</v>
      </c>
      <c r="Q21" s="150">
        <v>30</v>
      </c>
      <c r="R21" s="150">
        <v>32</v>
      </c>
      <c r="S21" s="150">
        <v>31</v>
      </c>
      <c r="T21" s="150">
        <v>34</v>
      </c>
      <c r="U21" s="281">
        <v>18</v>
      </c>
      <c r="W21" s="280"/>
      <c r="Z21" s="280"/>
      <c r="AA21" s="286"/>
      <c r="AC21" s="280"/>
      <c r="AF21" s="280"/>
      <c r="AI21" s="280"/>
      <c r="AL21" s="280"/>
    </row>
    <row r="22" spans="1:38" ht="12">
      <c r="A22" s="128" t="str">
        <f t="shared" si="0"/>
        <v>RAH</v>
      </c>
      <c r="B22" s="129">
        <f t="shared" si="13"/>
        <v>89.21052631578948</v>
      </c>
      <c r="C22" s="129">
        <f t="shared" si="14"/>
        <v>91.05263157894737</v>
      </c>
      <c r="D22" s="130">
        <f>95</f>
        <v>95</v>
      </c>
      <c r="E22" s="130">
        <f t="shared" si="15"/>
        <v>86</v>
      </c>
      <c r="F22" s="130">
        <f t="shared" si="16"/>
        <v>92</v>
      </c>
      <c r="G22" s="130">
        <f t="shared" si="17"/>
        <v>88</v>
      </c>
      <c r="H22" s="130">
        <f t="shared" si="18"/>
        <v>94</v>
      </c>
      <c r="I22" s="135" t="str">
        <f t="shared" si="19"/>
        <v>86 - 92</v>
      </c>
      <c r="J22" s="132" t="str">
        <f t="shared" si="20"/>
        <v>88 - 94</v>
      </c>
      <c r="K22" s="133">
        <f t="shared" si="21"/>
        <v>1.8421052631578902</v>
      </c>
      <c r="L22" s="140">
        <f t="shared" si="10"/>
        <v>-4.4828053977284649E-2</v>
      </c>
      <c r="M22" s="140">
        <f t="shared" si="11"/>
        <v>8.1670159240442658E-2</v>
      </c>
      <c r="N22" s="134">
        <f t="shared" si="12"/>
        <v>0</v>
      </c>
      <c r="O22" s="128" t="s">
        <v>150</v>
      </c>
      <c r="P22" s="128" t="s">
        <v>70</v>
      </c>
      <c r="Q22" s="150">
        <v>339</v>
      </c>
      <c r="R22" s="150">
        <v>380</v>
      </c>
      <c r="S22" s="150">
        <v>346</v>
      </c>
      <c r="T22" s="150">
        <v>380</v>
      </c>
      <c r="U22" s="281">
        <v>19</v>
      </c>
      <c r="W22" s="280"/>
      <c r="Z22" s="280"/>
      <c r="AA22" s="286"/>
      <c r="AC22" s="280"/>
      <c r="AF22" s="280"/>
      <c r="AI22" s="280"/>
      <c r="AL22" s="280"/>
    </row>
    <row r="23" spans="1:38" ht="12">
      <c r="A23" s="128" t="str">
        <f t="shared" si="0"/>
        <v>Balfour</v>
      </c>
      <c r="B23" s="129">
        <f t="shared" si="13"/>
        <v>86.486486486486484</v>
      </c>
      <c r="C23" s="129">
        <f t="shared" si="14"/>
        <v>90.909090909090907</v>
      </c>
      <c r="D23" s="130">
        <f>95</f>
        <v>95</v>
      </c>
      <c r="E23" s="130">
        <f t="shared" si="15"/>
        <v>72</v>
      </c>
      <c r="F23" s="130">
        <f t="shared" si="16"/>
        <v>94</v>
      </c>
      <c r="G23" s="130">
        <f t="shared" si="17"/>
        <v>76</v>
      </c>
      <c r="H23" s="130">
        <f t="shared" si="18"/>
        <v>97</v>
      </c>
      <c r="I23" s="135" t="str">
        <f t="shared" si="19"/>
        <v>72 - 94</v>
      </c>
      <c r="J23" s="132" t="str">
        <f t="shared" si="20"/>
        <v>76 - 97</v>
      </c>
      <c r="K23" s="133">
        <f t="shared" si="21"/>
        <v>4.4226044226044223</v>
      </c>
      <c r="L23" s="140">
        <f t="shared" si="10"/>
        <v>-0.17586598898624975</v>
      </c>
      <c r="M23" s="140">
        <f t="shared" si="11"/>
        <v>0.26431807743833802</v>
      </c>
      <c r="N23" s="134">
        <f t="shared" si="12"/>
        <v>0</v>
      </c>
      <c r="O23" s="128" t="s">
        <v>102</v>
      </c>
      <c r="P23" s="128" t="s">
        <v>101</v>
      </c>
      <c r="Q23" s="150">
        <v>32</v>
      </c>
      <c r="R23" s="150">
        <v>37</v>
      </c>
      <c r="S23" s="150">
        <v>30</v>
      </c>
      <c r="T23" s="150">
        <v>33</v>
      </c>
      <c r="U23" s="281">
        <v>20</v>
      </c>
      <c r="W23" s="280"/>
      <c r="Z23" s="280"/>
      <c r="AA23" s="286"/>
      <c r="AC23" s="280"/>
      <c r="AF23" s="280"/>
      <c r="AI23" s="280"/>
      <c r="AL23" s="280"/>
    </row>
    <row r="24" spans="1:38" ht="12">
      <c r="A24" s="128" t="str">
        <f t="shared" si="0"/>
        <v>Western Isles</v>
      </c>
      <c r="B24" s="129">
        <f t="shared" si="13"/>
        <v>100</v>
      </c>
      <c r="C24" s="129">
        <f t="shared" si="14"/>
        <v>90.697674418604649</v>
      </c>
      <c r="D24" s="130">
        <f>95</f>
        <v>95</v>
      </c>
      <c r="E24" s="130">
        <f t="shared" si="15"/>
        <v>88</v>
      </c>
      <c r="F24" s="130">
        <f t="shared" si="16"/>
        <v>100</v>
      </c>
      <c r="G24" s="130">
        <f t="shared" si="17"/>
        <v>78</v>
      </c>
      <c r="H24" s="130">
        <f t="shared" si="18"/>
        <v>96</v>
      </c>
      <c r="I24" s="135" t="str">
        <f t="shared" si="19"/>
        <v>88 - 100</v>
      </c>
      <c r="J24" s="132" t="str">
        <f t="shared" si="20"/>
        <v>78 - 96</v>
      </c>
      <c r="K24" s="133">
        <f t="shared" si="21"/>
        <v>-9.3023255813953512</v>
      </c>
      <c r="L24" s="140">
        <f t="shared" si="10"/>
        <v>-0.22257274182455516</v>
      </c>
      <c r="M24" s="140">
        <f t="shared" si="11"/>
        <v>3.652623019664808E-2</v>
      </c>
      <c r="N24" s="134">
        <f t="shared" si="12"/>
        <v>0</v>
      </c>
      <c r="O24" s="128" t="s">
        <v>23</v>
      </c>
      <c r="P24" s="128" t="s">
        <v>116</v>
      </c>
      <c r="Q24" s="150">
        <v>29</v>
      </c>
      <c r="R24" s="150">
        <v>29</v>
      </c>
      <c r="S24" s="150">
        <v>39</v>
      </c>
      <c r="T24" s="150">
        <v>43</v>
      </c>
      <c r="U24" s="281">
        <v>21</v>
      </c>
      <c r="W24" s="280"/>
      <c r="Z24" s="280"/>
      <c r="AA24" s="286"/>
      <c r="AC24" s="280"/>
      <c r="AF24" s="280"/>
      <c r="AI24" s="280"/>
      <c r="AL24" s="280"/>
    </row>
    <row r="25" spans="1:38" ht="12">
      <c r="A25" s="128" t="str">
        <f t="shared" si="0"/>
        <v>IRH</v>
      </c>
      <c r="B25" s="129">
        <f t="shared" si="13"/>
        <v>92.5</v>
      </c>
      <c r="C25" s="129">
        <f t="shared" si="14"/>
        <v>90</v>
      </c>
      <c r="D25" s="130">
        <f>95</f>
        <v>95</v>
      </c>
      <c r="E25" s="130">
        <f t="shared" si="15"/>
        <v>88</v>
      </c>
      <c r="F25" s="130">
        <f t="shared" si="16"/>
        <v>95</v>
      </c>
      <c r="G25" s="130">
        <f t="shared" si="17"/>
        <v>85</v>
      </c>
      <c r="H25" s="130">
        <f t="shared" si="18"/>
        <v>93</v>
      </c>
      <c r="I25" s="135" t="str">
        <f t="shared" si="19"/>
        <v>88 - 95</v>
      </c>
      <c r="J25" s="132" t="str">
        <f t="shared" si="20"/>
        <v>85 - 93</v>
      </c>
      <c r="K25" s="133">
        <f t="shared" si="21"/>
        <v>-2.5</v>
      </c>
      <c r="L25" s="140">
        <f t="shared" si="10"/>
        <v>-0.10541317019129813</v>
      </c>
      <c r="M25" s="140">
        <f t="shared" si="11"/>
        <v>5.5413170191298086E-2</v>
      </c>
      <c r="N25" s="134">
        <f t="shared" si="12"/>
        <v>0</v>
      </c>
      <c r="O25" s="128" t="s">
        <v>68</v>
      </c>
      <c r="P25" s="128" t="s">
        <v>67</v>
      </c>
      <c r="Q25" s="150">
        <v>185</v>
      </c>
      <c r="R25" s="150">
        <v>200</v>
      </c>
      <c r="S25" s="150">
        <v>198</v>
      </c>
      <c r="T25" s="150">
        <v>220</v>
      </c>
      <c r="U25" s="281">
        <v>22</v>
      </c>
      <c r="W25" s="280"/>
      <c r="Z25" s="280"/>
      <c r="AA25" s="286"/>
      <c r="AC25" s="280"/>
      <c r="AF25" s="280"/>
      <c r="AI25" s="280"/>
      <c r="AL25" s="280"/>
    </row>
    <row r="26" spans="1:38" ht="12">
      <c r="A26" s="128" t="str">
        <f t="shared" si="0"/>
        <v>L&amp;I</v>
      </c>
      <c r="B26" s="129">
        <f t="shared" si="13"/>
        <v>87.5</v>
      </c>
      <c r="C26" s="129">
        <f t="shared" si="14"/>
        <v>89.189189189189193</v>
      </c>
      <c r="D26" s="130">
        <f>95</f>
        <v>95</v>
      </c>
      <c r="E26" s="130">
        <f t="shared" si="15"/>
        <v>76</v>
      </c>
      <c r="F26" s="130">
        <f t="shared" si="16"/>
        <v>94</v>
      </c>
      <c r="G26" s="130">
        <f t="shared" si="17"/>
        <v>75</v>
      </c>
      <c r="H26" s="130">
        <f t="shared" si="18"/>
        <v>96</v>
      </c>
      <c r="I26" s="135" t="str">
        <f t="shared" si="19"/>
        <v>76 - 94</v>
      </c>
      <c r="J26" s="132" t="str">
        <f t="shared" si="20"/>
        <v>75 - 96</v>
      </c>
      <c r="K26" s="133">
        <f t="shared" si="21"/>
        <v>1.689189189189193</v>
      </c>
      <c r="L26" s="140">
        <f t="shared" si="10"/>
        <v>-0.18058451329560746</v>
      </c>
      <c r="M26" s="140">
        <f t="shared" si="11"/>
        <v>0.21436829707939123</v>
      </c>
      <c r="N26" s="134">
        <f t="shared" si="12"/>
        <v>0</v>
      </c>
      <c r="O26" s="128" t="s">
        <v>79</v>
      </c>
      <c r="P26" s="128" t="s">
        <v>78</v>
      </c>
      <c r="Q26" s="150">
        <v>49</v>
      </c>
      <c r="R26" s="150">
        <v>56</v>
      </c>
      <c r="S26" s="150">
        <v>33</v>
      </c>
      <c r="T26" s="150">
        <v>37</v>
      </c>
      <c r="U26" s="281">
        <v>23</v>
      </c>
      <c r="W26" s="280"/>
      <c r="Z26" s="280"/>
      <c r="AA26" s="286"/>
      <c r="AC26" s="280"/>
      <c r="AF26" s="280"/>
      <c r="AI26" s="280"/>
      <c r="AL26" s="280"/>
    </row>
    <row r="27" spans="1:38" ht="12">
      <c r="A27" s="128" t="str">
        <f t="shared" si="0"/>
        <v>DGRI</v>
      </c>
      <c r="B27" s="129">
        <f t="shared" si="13"/>
        <v>89.85507246376811</v>
      </c>
      <c r="C27" s="129">
        <f t="shared" si="14"/>
        <v>87.946428571428569</v>
      </c>
      <c r="D27" s="130">
        <f>95</f>
        <v>95</v>
      </c>
      <c r="E27" s="130">
        <f t="shared" si="15"/>
        <v>85</v>
      </c>
      <c r="F27" s="130">
        <f t="shared" si="16"/>
        <v>93</v>
      </c>
      <c r="G27" s="130">
        <f t="shared" si="17"/>
        <v>83</v>
      </c>
      <c r="H27" s="130">
        <f t="shared" si="18"/>
        <v>92</v>
      </c>
      <c r="I27" s="135" t="str">
        <f t="shared" si="19"/>
        <v>85 - 93</v>
      </c>
      <c r="J27" s="132" t="str">
        <f t="shared" si="20"/>
        <v>83 - 92</v>
      </c>
      <c r="K27" s="133">
        <f t="shared" si="21"/>
        <v>-1.9086438923395406</v>
      </c>
      <c r="L27" s="140">
        <f t="shared" si="10"/>
        <v>-0.10748770837533872</v>
      </c>
      <c r="M27" s="140">
        <f t="shared" si="11"/>
        <v>6.9314830528547811E-2</v>
      </c>
      <c r="N27" s="134">
        <f t="shared" si="12"/>
        <v>0</v>
      </c>
      <c r="O27" s="128" t="s">
        <v>51</v>
      </c>
      <c r="P27" s="128" t="s">
        <v>50</v>
      </c>
      <c r="Q27" s="150">
        <v>186</v>
      </c>
      <c r="R27" s="150">
        <v>207</v>
      </c>
      <c r="S27" s="150">
        <v>197</v>
      </c>
      <c r="T27" s="150">
        <v>224</v>
      </c>
      <c r="U27" s="281">
        <v>24</v>
      </c>
      <c r="W27" s="280"/>
      <c r="Z27" s="280"/>
      <c r="AA27" s="286"/>
      <c r="AC27" s="280"/>
      <c r="AF27" s="280"/>
      <c r="AI27" s="280"/>
      <c r="AL27" s="280"/>
    </row>
    <row r="28" spans="1:38" ht="12">
      <c r="A28" s="128" t="str">
        <f t="shared" si="0"/>
        <v>Monklands</v>
      </c>
      <c r="B28" s="129">
        <f t="shared" si="13"/>
        <v>88</v>
      </c>
      <c r="C28" s="129">
        <f t="shared" si="14"/>
        <v>87.666666666666671</v>
      </c>
      <c r="D28" s="130">
        <f>95</f>
        <v>95</v>
      </c>
      <c r="E28" s="130">
        <f t="shared" si="15"/>
        <v>84</v>
      </c>
      <c r="F28" s="130">
        <f t="shared" si="16"/>
        <v>91</v>
      </c>
      <c r="G28" s="130">
        <f t="shared" si="17"/>
        <v>83</v>
      </c>
      <c r="H28" s="130">
        <f t="shared" si="18"/>
        <v>91</v>
      </c>
      <c r="I28" s="135" t="str">
        <f t="shared" si="19"/>
        <v>84 - 91</v>
      </c>
      <c r="J28" s="132" t="str">
        <f t="shared" si="20"/>
        <v>83 - 91</v>
      </c>
      <c r="K28" s="133">
        <f t="shared" si="21"/>
        <v>-0.3333333333333286</v>
      </c>
      <c r="L28" s="140">
        <f t="shared" si="10"/>
        <v>-8.1395444359846122E-2</v>
      </c>
      <c r="M28" s="140">
        <f t="shared" si="11"/>
        <v>7.4728777693179524E-2</v>
      </c>
      <c r="N28" s="134">
        <f t="shared" si="12"/>
        <v>0</v>
      </c>
      <c r="O28" s="128" t="s">
        <v>88</v>
      </c>
      <c r="P28" s="128" t="s">
        <v>87</v>
      </c>
      <c r="Q28" s="150">
        <v>264</v>
      </c>
      <c r="R28" s="150">
        <v>300</v>
      </c>
      <c r="S28" s="150">
        <v>263</v>
      </c>
      <c r="T28" s="150">
        <v>300</v>
      </c>
      <c r="U28" s="281">
        <v>25</v>
      </c>
      <c r="W28" s="280"/>
      <c r="Z28" s="280"/>
      <c r="AA28" s="286"/>
      <c r="AC28" s="280"/>
      <c r="AF28" s="280"/>
      <c r="AI28" s="280"/>
      <c r="AL28" s="280"/>
    </row>
    <row r="29" spans="1:38" ht="12">
      <c r="A29" s="128" t="str">
        <f t="shared" si="0"/>
        <v>Gilbert Bain</v>
      </c>
      <c r="B29" s="129">
        <f t="shared" si="13"/>
        <v>92.682926829268297</v>
      </c>
      <c r="C29" s="129">
        <f t="shared" si="14"/>
        <v>84.848484848484844</v>
      </c>
      <c r="D29" s="130">
        <f>95</f>
        <v>95</v>
      </c>
      <c r="E29" s="130">
        <f t="shared" si="15"/>
        <v>81</v>
      </c>
      <c r="F29" s="130">
        <f t="shared" si="16"/>
        <v>97</v>
      </c>
      <c r="G29" s="130">
        <f t="shared" si="17"/>
        <v>69</v>
      </c>
      <c r="H29" s="130">
        <f t="shared" si="18"/>
        <v>93</v>
      </c>
      <c r="I29" s="135" t="str">
        <f t="shared" si="19"/>
        <v>81 - 97</v>
      </c>
      <c r="J29" s="132" t="str">
        <f t="shared" si="20"/>
        <v>69 - 93</v>
      </c>
      <c r="K29" s="133">
        <f t="shared" si="21"/>
        <v>-7.8344419807834527</v>
      </c>
      <c r="L29" s="140">
        <f t="shared" si="10"/>
        <v>-0.29622259558020797</v>
      </c>
      <c r="M29" s="140">
        <f t="shared" si="11"/>
        <v>0.13953375596453904</v>
      </c>
      <c r="N29" s="134">
        <f t="shared" si="12"/>
        <v>0</v>
      </c>
      <c r="O29" s="128" t="s">
        <v>105</v>
      </c>
      <c r="P29" s="128" t="s">
        <v>104</v>
      </c>
      <c r="Q29" s="150">
        <v>38</v>
      </c>
      <c r="R29" s="150">
        <v>41</v>
      </c>
      <c r="S29" s="150">
        <v>28</v>
      </c>
      <c r="T29" s="150">
        <v>33</v>
      </c>
      <c r="U29" s="281">
        <v>26</v>
      </c>
      <c r="W29" s="280"/>
      <c r="Z29" s="280"/>
      <c r="AA29" s="286"/>
      <c r="AC29" s="280"/>
      <c r="AF29" s="280"/>
      <c r="AI29" s="280"/>
      <c r="AL29" s="280"/>
    </row>
    <row r="30" spans="1:38" ht="12">
      <c r="A30" s="128" t="str">
        <f t="shared" si="0"/>
        <v>Ninewells</v>
      </c>
      <c r="B30" s="129">
        <f t="shared" si="13"/>
        <v>85.921325051759837</v>
      </c>
      <c r="C30" s="129">
        <f t="shared" si="14"/>
        <v>83.3984375</v>
      </c>
      <c r="D30" s="130">
        <f>95</f>
        <v>95</v>
      </c>
      <c r="E30" s="130">
        <f t="shared" si="15"/>
        <v>83</v>
      </c>
      <c r="F30" s="130">
        <f t="shared" si="16"/>
        <v>89</v>
      </c>
      <c r="G30" s="130">
        <f t="shared" si="17"/>
        <v>80</v>
      </c>
      <c r="H30" s="130">
        <f t="shared" si="18"/>
        <v>86</v>
      </c>
      <c r="I30" s="135" t="str">
        <f t="shared" si="19"/>
        <v>83 - 89</v>
      </c>
      <c r="J30" s="132" t="str">
        <f t="shared" si="20"/>
        <v>80 - 86</v>
      </c>
      <c r="K30" s="133">
        <f t="shared" si="21"/>
        <v>-2.5228875517598368</v>
      </c>
      <c r="L30" s="140">
        <f t="shared" si="10"/>
        <v>-9.1976983086509673E-2</v>
      </c>
      <c r="M30" s="140">
        <f t="shared" si="11"/>
        <v>4.1519232051312999E-2</v>
      </c>
      <c r="N30" s="134">
        <f t="shared" si="12"/>
        <v>0</v>
      </c>
      <c r="O30" s="128" t="s">
        <v>108</v>
      </c>
      <c r="P30" s="128" t="s">
        <v>107</v>
      </c>
      <c r="Q30" s="150">
        <v>415</v>
      </c>
      <c r="R30" s="150">
        <v>483</v>
      </c>
      <c r="S30" s="150">
        <v>427</v>
      </c>
      <c r="T30" s="150">
        <v>512</v>
      </c>
      <c r="U30" s="281">
        <v>27</v>
      </c>
      <c r="W30" s="280"/>
      <c r="Z30" s="280"/>
      <c r="AA30" s="286"/>
      <c r="AC30" s="280"/>
      <c r="AF30" s="280"/>
      <c r="AI30" s="280"/>
      <c r="AL30" s="280"/>
    </row>
    <row r="31" spans="1:38" ht="12">
      <c r="A31" s="128" t="str">
        <f t="shared" si="0"/>
        <v>Ayr</v>
      </c>
      <c r="B31" s="129">
        <f t="shared" si="13"/>
        <v>67.307692307692307</v>
      </c>
      <c r="C31" s="129">
        <f t="shared" si="14"/>
        <v>80</v>
      </c>
      <c r="D31" s="130">
        <f>95</f>
        <v>95</v>
      </c>
      <c r="E31" s="130">
        <f t="shared" si="15"/>
        <v>54</v>
      </c>
      <c r="F31" s="130">
        <f t="shared" si="16"/>
        <v>78</v>
      </c>
      <c r="G31" s="130">
        <f t="shared" si="17"/>
        <v>61</v>
      </c>
      <c r="H31" s="130">
        <f t="shared" si="18"/>
        <v>91</v>
      </c>
      <c r="I31" s="135" t="str">
        <f t="shared" si="19"/>
        <v>54 - 78</v>
      </c>
      <c r="J31" s="132" t="str">
        <f t="shared" si="20"/>
        <v>61 - 91</v>
      </c>
      <c r="K31" s="133">
        <f t="shared" si="21"/>
        <v>12.692307692307693</v>
      </c>
      <c r="L31" s="140">
        <f t="shared" si="10"/>
        <v>-0.17463839584838758</v>
      </c>
      <c r="M31" s="140">
        <f t="shared" si="11"/>
        <v>0.42848454969454142</v>
      </c>
      <c r="N31" s="134">
        <f t="shared" si="12"/>
        <v>0</v>
      </c>
      <c r="O31" s="128" t="s">
        <v>44</v>
      </c>
      <c r="P31" s="128" t="s">
        <v>43</v>
      </c>
      <c r="Q31" s="150">
        <v>35</v>
      </c>
      <c r="R31" s="150">
        <v>52</v>
      </c>
      <c r="S31" s="150">
        <v>20</v>
      </c>
      <c r="T31" s="150">
        <v>25</v>
      </c>
      <c r="U31" s="281">
        <v>28</v>
      </c>
      <c r="W31" s="280"/>
      <c r="Z31" s="280"/>
      <c r="AA31" s="286"/>
      <c r="AC31" s="280"/>
      <c r="AF31" s="280"/>
      <c r="AI31" s="280"/>
      <c r="AL31" s="280"/>
    </row>
    <row r="33" spans="15:21" ht="15">
      <c r="O33"/>
      <c r="P33"/>
      <c r="Q33"/>
      <c r="R33"/>
      <c r="S33"/>
      <c r="T33"/>
      <c r="U33"/>
    </row>
    <row r="34" spans="15:21" ht="15">
      <c r="O34"/>
      <c r="P34"/>
      <c r="Q34"/>
      <c r="R34"/>
      <c r="S34"/>
      <c r="T34"/>
      <c r="U34"/>
    </row>
    <row r="35" spans="15:21" ht="12.75">
      <c r="O35" s="254"/>
      <c r="P35" s="254"/>
      <c r="Q35" s="254"/>
      <c r="R35" s="254"/>
      <c r="S35" s="254"/>
      <c r="T35" s="254"/>
      <c r="U35" s="216"/>
    </row>
    <row r="36" spans="15:21" ht="12.75">
      <c r="O36" s="255"/>
      <c r="P36" s="256"/>
      <c r="Q36" s="256"/>
      <c r="R36" s="256"/>
      <c r="S36" s="256"/>
      <c r="T36" s="256"/>
      <c r="U36" s="216"/>
    </row>
    <row r="37" spans="15:21" ht="15">
      <c r="O37" s="257"/>
      <c r="P37" s="238"/>
      <c r="Q37" s="238"/>
      <c r="R37" s="258"/>
      <c r="S37" s="238"/>
      <c r="T37" s="258"/>
      <c r="U37" s="216"/>
    </row>
    <row r="38" spans="15:21" ht="15">
      <c r="O38" s="238"/>
      <c r="P38" s="238"/>
      <c r="Q38" s="238"/>
      <c r="R38" s="258"/>
      <c r="S38" s="258"/>
      <c r="T38" s="238"/>
      <c r="U38" s="216"/>
    </row>
    <row r="39" spans="15:21" ht="12.75">
      <c r="O39" s="259"/>
      <c r="P39" s="259"/>
      <c r="Q39" s="259"/>
      <c r="R39" s="260"/>
      <c r="S39" s="260"/>
      <c r="T39" s="260"/>
      <c r="U39" s="216"/>
    </row>
    <row r="40" spans="15:21" ht="15">
      <c r="O40" s="238"/>
      <c r="P40" s="238"/>
      <c r="Q40" s="259"/>
      <c r="R40" s="260"/>
      <c r="S40" s="260"/>
      <c r="T40" s="260"/>
      <c r="U40" s="216"/>
    </row>
    <row r="41" spans="15:21" ht="15">
      <c r="O41" s="238"/>
      <c r="P41" s="238"/>
      <c r="Q41" s="259"/>
      <c r="R41" s="260"/>
      <c r="S41" s="260"/>
      <c r="T41" s="260"/>
      <c r="U41" s="216"/>
    </row>
    <row r="42" spans="15:21" ht="15">
      <c r="O42" s="238"/>
      <c r="P42" s="238"/>
      <c r="Q42" s="259"/>
      <c r="R42" s="260"/>
      <c r="S42" s="260"/>
      <c r="T42" s="260"/>
      <c r="U42" s="216"/>
    </row>
    <row r="43" spans="15:21" ht="15">
      <c r="O43" s="238"/>
      <c r="P43" s="238"/>
      <c r="Q43" s="259"/>
      <c r="R43" s="260"/>
      <c r="S43" s="260"/>
      <c r="T43" s="260"/>
      <c r="U43" s="216"/>
    </row>
    <row r="44" spans="15:21" ht="15">
      <c r="O44" s="238"/>
      <c r="P44" s="238"/>
      <c r="Q44" s="259"/>
      <c r="R44" s="260"/>
      <c r="S44" s="260"/>
      <c r="T44" s="260"/>
      <c r="U44" s="216"/>
    </row>
    <row r="45" spans="15:21" ht="15">
      <c r="O45" s="238"/>
      <c r="P45" s="238"/>
      <c r="Q45" s="259"/>
      <c r="R45" s="260"/>
      <c r="S45" s="260"/>
      <c r="T45" s="260"/>
      <c r="U45" s="216"/>
    </row>
    <row r="46" spans="15:21" ht="15">
      <c r="O46" s="238"/>
      <c r="P46" s="238"/>
      <c r="Q46" s="259"/>
      <c r="R46" s="260"/>
      <c r="S46" s="260"/>
      <c r="T46" s="260"/>
      <c r="U46" s="216"/>
    </row>
    <row r="47" spans="15:21" ht="15">
      <c r="O47" s="238"/>
      <c r="P47" s="238"/>
      <c r="Q47" s="259"/>
      <c r="R47" s="260"/>
      <c r="S47" s="260"/>
      <c r="T47" s="260"/>
      <c r="U47" s="216"/>
    </row>
    <row r="48" spans="15:21" ht="15">
      <c r="O48" s="238"/>
      <c r="P48" s="238"/>
      <c r="Q48" s="259"/>
      <c r="R48" s="260"/>
      <c r="S48" s="260"/>
      <c r="T48" s="260"/>
      <c r="U48" s="216"/>
    </row>
    <row r="49" spans="15:21" ht="15">
      <c r="O49" s="238"/>
      <c r="P49" s="238"/>
      <c r="Q49" s="259"/>
      <c r="R49" s="260"/>
      <c r="S49" s="260"/>
      <c r="T49" s="260"/>
      <c r="U49" s="216"/>
    </row>
    <row r="50" spans="15:21" ht="15">
      <c r="O50" s="238"/>
      <c r="P50" s="238"/>
      <c r="Q50" s="259"/>
      <c r="R50" s="260"/>
      <c r="S50" s="260"/>
      <c r="T50" s="260"/>
      <c r="U50" s="216"/>
    </row>
    <row r="51" spans="15:21" ht="15">
      <c r="O51" s="238"/>
      <c r="P51" s="238"/>
      <c r="Q51" s="259"/>
      <c r="R51" s="260"/>
      <c r="S51" s="260"/>
      <c r="T51" s="260"/>
      <c r="U51" s="216"/>
    </row>
    <row r="52" spans="15:21" ht="15">
      <c r="O52" s="238"/>
      <c r="P52" s="238"/>
      <c r="Q52" s="259"/>
      <c r="R52" s="260"/>
      <c r="S52" s="260"/>
      <c r="T52" s="260"/>
      <c r="U52" s="216"/>
    </row>
    <row r="53" spans="15:21" ht="15">
      <c r="O53" s="238"/>
      <c r="P53" s="238"/>
      <c r="Q53" s="259"/>
      <c r="R53" s="260"/>
      <c r="S53" s="260"/>
      <c r="T53" s="260"/>
      <c r="U53" s="216"/>
    </row>
    <row r="54" spans="15:21" ht="15">
      <c r="O54" s="238"/>
      <c r="P54" s="238"/>
      <c r="Q54" s="259"/>
      <c r="R54" s="260"/>
      <c r="S54" s="260"/>
      <c r="T54" s="260"/>
      <c r="U54" s="216"/>
    </row>
    <row r="55" spans="15:21" ht="15">
      <c r="O55" s="238"/>
      <c r="P55" s="238"/>
      <c r="Q55" s="259"/>
      <c r="R55" s="260"/>
      <c r="S55" s="260"/>
      <c r="T55" s="260"/>
      <c r="U55" s="216"/>
    </row>
    <row r="56" spans="15:21" ht="15">
      <c r="O56" s="238"/>
      <c r="P56" s="238"/>
      <c r="Q56" s="259"/>
      <c r="R56" s="260"/>
      <c r="S56" s="260"/>
      <c r="T56" s="260"/>
      <c r="U56" s="216"/>
    </row>
    <row r="57" spans="15:21" ht="15">
      <c r="O57" s="238"/>
      <c r="P57" s="238"/>
      <c r="Q57" s="259"/>
      <c r="R57" s="260"/>
      <c r="S57" s="260"/>
      <c r="T57" s="260"/>
      <c r="U57" s="216"/>
    </row>
    <row r="58" spans="15:21" ht="15">
      <c r="O58" s="238"/>
      <c r="P58" s="238"/>
      <c r="Q58" s="259"/>
      <c r="R58" s="260"/>
      <c r="S58" s="260"/>
      <c r="T58" s="260"/>
      <c r="U58" s="216"/>
    </row>
    <row r="59" spans="15:21" ht="15">
      <c r="O59" s="238"/>
      <c r="P59" s="238"/>
      <c r="Q59" s="259"/>
      <c r="R59" s="260"/>
      <c r="S59" s="260"/>
      <c r="T59" s="260"/>
      <c r="U59" s="216"/>
    </row>
    <row r="60" spans="15:21" ht="15">
      <c r="O60" s="238"/>
      <c r="P60" s="238"/>
      <c r="Q60" s="259"/>
      <c r="R60" s="260"/>
      <c r="S60" s="260"/>
      <c r="T60" s="260"/>
      <c r="U60" s="216"/>
    </row>
    <row r="61" spans="15:21" ht="15">
      <c r="O61" s="238"/>
      <c r="P61" s="238"/>
      <c r="Q61" s="259"/>
      <c r="R61" s="260"/>
      <c r="S61" s="260"/>
      <c r="T61" s="260"/>
      <c r="U61" s="216"/>
    </row>
    <row r="62" spans="15:21" ht="15">
      <c r="O62" s="238"/>
      <c r="P62" s="238"/>
      <c r="Q62" s="259"/>
      <c r="R62" s="260"/>
      <c r="S62" s="260"/>
      <c r="T62" s="260"/>
      <c r="U62" s="216"/>
    </row>
    <row r="63" spans="15:21" ht="15">
      <c r="O63" s="238"/>
      <c r="P63" s="238"/>
      <c r="Q63" s="259"/>
      <c r="R63" s="260"/>
      <c r="S63" s="260"/>
      <c r="T63" s="260"/>
      <c r="U63" s="216"/>
    </row>
    <row r="64" spans="15:21" ht="15">
      <c r="O64" s="238"/>
      <c r="P64" s="238"/>
      <c r="Q64" s="259"/>
      <c r="R64" s="260"/>
      <c r="S64" s="260"/>
      <c r="T64" s="260"/>
      <c r="U64" s="216"/>
    </row>
    <row r="65" spans="15:21" ht="15">
      <c r="O65" s="238"/>
      <c r="P65" s="238"/>
      <c r="Q65" s="259"/>
      <c r="R65" s="260"/>
      <c r="S65" s="260"/>
      <c r="T65" s="260"/>
      <c r="U65" s="216"/>
    </row>
    <row r="66" spans="15:21" ht="15">
      <c r="O66" s="238"/>
      <c r="P66" s="238"/>
      <c r="Q66" s="259"/>
      <c r="R66" s="260"/>
      <c r="S66" s="260"/>
      <c r="T66" s="260"/>
      <c r="U66" s="216"/>
    </row>
    <row r="67" spans="15:21" ht="15">
      <c r="O67" s="238"/>
      <c r="P67" s="238"/>
      <c r="Q67" s="259"/>
      <c r="R67" s="260"/>
      <c r="S67" s="260"/>
      <c r="T67" s="260"/>
      <c r="U67" s="216"/>
    </row>
    <row r="68" spans="15:21" ht="15">
      <c r="O68" s="238"/>
      <c r="P68" s="238"/>
      <c r="Q68" s="259"/>
      <c r="R68" s="260"/>
      <c r="S68" s="260"/>
      <c r="T68" s="260"/>
      <c r="U68" s="216"/>
    </row>
    <row r="69" spans="15:21" ht="15">
      <c r="O69" s="238"/>
      <c r="P69" s="238"/>
      <c r="Q69" s="259"/>
      <c r="R69" s="260"/>
      <c r="S69" s="260"/>
      <c r="T69" s="260"/>
      <c r="U69" s="216"/>
    </row>
    <row r="70" spans="15:21" ht="15">
      <c r="O70" s="238"/>
      <c r="P70" s="259"/>
      <c r="Q70" s="238"/>
      <c r="R70" s="260"/>
      <c r="S70" s="260"/>
      <c r="T70" s="260"/>
      <c r="U70" s="216"/>
    </row>
    <row r="71" spans="15:21" ht="12.75">
      <c r="O71" s="259"/>
      <c r="P71" s="259"/>
      <c r="Q71" s="259"/>
      <c r="R71" s="260"/>
      <c r="S71" s="260"/>
      <c r="T71" s="260"/>
      <c r="U71" s="216"/>
    </row>
    <row r="72" spans="15:21" ht="15">
      <c r="O72" s="238"/>
      <c r="P72" s="259"/>
      <c r="Q72" s="259"/>
      <c r="R72" s="260"/>
      <c r="S72" s="260"/>
      <c r="T72" s="260"/>
      <c r="U72" s="216"/>
    </row>
    <row r="73" spans="15:21" ht="15">
      <c r="O73" s="238"/>
      <c r="P73" s="259"/>
      <c r="Q73" s="259"/>
      <c r="R73" s="260"/>
      <c r="S73" s="260"/>
      <c r="T73" s="260"/>
      <c r="U73" s="216"/>
    </row>
    <row r="74" spans="15:21" ht="15">
      <c r="O74" s="238"/>
      <c r="P74" s="259"/>
      <c r="Q74" s="259"/>
      <c r="R74" s="260"/>
      <c r="S74" s="260"/>
      <c r="T74" s="260"/>
      <c r="U74" s="216"/>
    </row>
    <row r="75" spans="15:21" ht="15">
      <c r="O75" s="238"/>
      <c r="P75" s="259"/>
      <c r="Q75" s="259"/>
      <c r="R75" s="260"/>
      <c r="S75" s="260"/>
      <c r="T75" s="260"/>
      <c r="U75" s="216"/>
    </row>
    <row r="76" spans="15:21" ht="15">
      <c r="O76" s="238"/>
      <c r="P76" s="259"/>
      <c r="Q76" s="259"/>
      <c r="R76" s="260"/>
      <c r="S76" s="260"/>
      <c r="T76" s="260"/>
      <c r="U76" s="216"/>
    </row>
    <row r="77" spans="15:21" ht="15">
      <c r="O77" s="238"/>
      <c r="P77" s="259"/>
      <c r="Q77" s="259"/>
      <c r="R77" s="260"/>
      <c r="S77" s="260"/>
      <c r="T77" s="260"/>
      <c r="U77" s="216"/>
    </row>
    <row r="78" spans="15:21" ht="15">
      <c r="O78" s="238"/>
      <c r="P78" s="259"/>
      <c r="Q78" s="259"/>
      <c r="R78" s="260"/>
      <c r="S78" s="260"/>
      <c r="T78" s="260"/>
      <c r="U78" s="216"/>
    </row>
    <row r="79" spans="15:21" ht="15">
      <c r="O79" s="238"/>
      <c r="P79" s="259"/>
      <c r="Q79" s="259"/>
      <c r="R79" s="260"/>
      <c r="S79" s="260"/>
      <c r="T79" s="260"/>
      <c r="U79" s="216"/>
    </row>
    <row r="80" spans="15:21" ht="15">
      <c r="O80" s="238"/>
      <c r="P80" s="259"/>
      <c r="Q80" s="259"/>
      <c r="R80" s="260"/>
      <c r="S80" s="260"/>
      <c r="T80" s="260"/>
      <c r="U80" s="216"/>
    </row>
    <row r="81" spans="15:21" ht="15">
      <c r="O81" s="238"/>
      <c r="P81" s="259"/>
      <c r="Q81" s="259"/>
      <c r="R81" s="260"/>
      <c r="S81" s="260"/>
      <c r="T81" s="260"/>
      <c r="U81" s="216"/>
    </row>
    <row r="82" spans="15:21" ht="15">
      <c r="O82" s="238"/>
      <c r="P82" s="259"/>
      <c r="Q82" s="259"/>
      <c r="R82" s="260"/>
      <c r="S82" s="260"/>
      <c r="T82" s="260"/>
      <c r="U82" s="216"/>
    </row>
    <row r="83" spans="15:21" ht="15">
      <c r="O83" s="238"/>
      <c r="P83" s="259"/>
      <c r="Q83" s="259"/>
      <c r="R83" s="260"/>
      <c r="S83" s="260"/>
      <c r="T83" s="260"/>
      <c r="U83" s="216"/>
    </row>
    <row r="84" spans="15:21" ht="15">
      <c r="O84" s="238"/>
      <c r="P84" s="259"/>
      <c r="Q84" s="259"/>
      <c r="R84" s="260"/>
      <c r="S84" s="260"/>
      <c r="T84" s="260"/>
      <c r="U84" s="216"/>
    </row>
    <row r="85" spans="15:21" ht="15">
      <c r="O85" s="238"/>
      <c r="P85" s="259"/>
      <c r="Q85" s="259"/>
      <c r="R85" s="260"/>
      <c r="S85" s="260"/>
      <c r="T85" s="260"/>
      <c r="U85" s="216"/>
    </row>
    <row r="86" spans="15:21" ht="15">
      <c r="O86" s="238"/>
      <c r="P86" s="259"/>
      <c r="Q86" s="259"/>
      <c r="R86" s="260"/>
      <c r="S86" s="260"/>
      <c r="T86" s="260"/>
      <c r="U86" s="216"/>
    </row>
    <row r="87" spans="15:21" ht="15">
      <c r="O87" s="238"/>
      <c r="P87" s="259"/>
      <c r="Q87" s="259"/>
      <c r="R87" s="260"/>
      <c r="S87" s="260"/>
      <c r="T87" s="260"/>
      <c r="U87" s="216"/>
    </row>
    <row r="88" spans="15:21" ht="15">
      <c r="O88" s="238"/>
      <c r="P88" s="259"/>
      <c r="Q88" s="259"/>
      <c r="R88" s="260"/>
      <c r="S88" s="260"/>
      <c r="T88" s="260"/>
      <c r="U88" s="216"/>
    </row>
    <row r="89" spans="15:21" ht="15">
      <c r="O89" s="238"/>
      <c r="P89" s="259"/>
      <c r="Q89" s="259"/>
      <c r="R89" s="260"/>
      <c r="S89" s="260"/>
      <c r="T89" s="260"/>
      <c r="U89" s="216"/>
    </row>
    <row r="90" spans="15:21" ht="15">
      <c r="O90" s="238"/>
      <c r="P90" s="259"/>
      <c r="Q90" s="259"/>
      <c r="R90" s="260"/>
      <c r="S90" s="260"/>
      <c r="T90" s="260"/>
      <c r="U90" s="216"/>
    </row>
    <row r="91" spans="15:21" ht="15">
      <c r="O91" s="238"/>
      <c r="P91" s="259"/>
      <c r="Q91" s="259"/>
      <c r="R91" s="260"/>
      <c r="S91" s="260"/>
      <c r="T91" s="260"/>
      <c r="U91" s="216"/>
    </row>
    <row r="92" spans="15:21" ht="15">
      <c r="O92" s="238"/>
      <c r="P92" s="259"/>
      <c r="Q92" s="259"/>
      <c r="R92" s="260"/>
      <c r="S92" s="260"/>
      <c r="T92" s="260"/>
      <c r="U92" s="216"/>
    </row>
    <row r="93" spans="15:21" ht="15">
      <c r="O93" s="238"/>
      <c r="P93" s="259"/>
      <c r="Q93" s="259"/>
      <c r="R93" s="260"/>
      <c r="S93" s="260"/>
      <c r="T93" s="260"/>
      <c r="U93" s="216"/>
    </row>
    <row r="94" spans="15:21" ht="15">
      <c r="O94" s="238"/>
      <c r="P94" s="259"/>
      <c r="Q94" s="259"/>
      <c r="R94" s="260"/>
      <c r="S94" s="260"/>
      <c r="T94" s="260"/>
      <c r="U94" s="216"/>
    </row>
    <row r="95" spans="15:21" ht="15">
      <c r="O95" s="238"/>
      <c r="P95" s="259"/>
      <c r="Q95" s="259"/>
      <c r="R95" s="260"/>
      <c r="S95" s="260"/>
      <c r="T95" s="260"/>
      <c r="U95" s="216"/>
    </row>
    <row r="96" spans="15:21" ht="15">
      <c r="O96" s="238"/>
      <c r="P96" s="259"/>
      <c r="Q96" s="259"/>
      <c r="R96" s="260"/>
      <c r="S96" s="260"/>
      <c r="T96" s="260"/>
      <c r="U96" s="216"/>
    </row>
    <row r="97" spans="15:21" ht="15">
      <c r="O97" s="238"/>
      <c r="P97" s="259"/>
      <c r="Q97" s="259"/>
      <c r="R97" s="260"/>
      <c r="S97" s="260"/>
      <c r="T97" s="260"/>
      <c r="U97" s="216"/>
    </row>
    <row r="98" spans="15:21" ht="15">
      <c r="O98" s="238"/>
      <c r="P98" s="259"/>
      <c r="Q98" s="259"/>
      <c r="R98" s="260"/>
      <c r="S98" s="260"/>
      <c r="T98" s="260"/>
      <c r="U98" s="216"/>
    </row>
    <row r="99" spans="15:21" ht="15">
      <c r="O99" s="238"/>
      <c r="P99" s="259"/>
      <c r="Q99" s="259"/>
      <c r="R99" s="260"/>
      <c r="S99" s="260"/>
      <c r="T99" s="260"/>
      <c r="U99" s="216"/>
    </row>
    <row r="100" spans="15:21" ht="15">
      <c r="O100" s="238"/>
      <c r="P100" s="259"/>
      <c r="Q100" s="238"/>
      <c r="R100" s="260"/>
      <c r="S100" s="260"/>
      <c r="T100" s="260"/>
      <c r="U100" s="216"/>
    </row>
    <row r="101" spans="15:21" ht="12.75">
      <c r="O101" s="259"/>
      <c r="P101" s="259"/>
      <c r="Q101" s="259"/>
      <c r="R101" s="260"/>
      <c r="S101" s="260"/>
      <c r="T101" s="260"/>
      <c r="U101" s="216"/>
    </row>
    <row r="102" spans="15:21" ht="15">
      <c r="O102" s="238"/>
      <c r="P102" s="259"/>
      <c r="Q102" s="259"/>
      <c r="R102" s="260"/>
      <c r="S102" s="260"/>
      <c r="T102" s="260"/>
      <c r="U102" s="216"/>
    </row>
    <row r="103" spans="15:21" ht="15">
      <c r="O103" s="238"/>
      <c r="P103" s="259"/>
      <c r="Q103" s="259"/>
      <c r="R103" s="260"/>
      <c r="S103" s="260"/>
      <c r="T103" s="260"/>
      <c r="U103" s="216"/>
    </row>
    <row r="104" spans="15:21" ht="15">
      <c r="O104" s="238"/>
      <c r="P104" s="259"/>
      <c r="Q104" s="259"/>
      <c r="R104" s="260"/>
      <c r="S104" s="260"/>
      <c r="T104" s="260"/>
      <c r="U104" s="216"/>
    </row>
    <row r="105" spans="15:21" ht="15">
      <c r="O105" s="238"/>
      <c r="P105" s="259"/>
      <c r="Q105" s="259"/>
      <c r="R105" s="260"/>
      <c r="S105" s="260"/>
      <c r="T105" s="260"/>
      <c r="U105" s="216"/>
    </row>
    <row r="106" spans="15:21" ht="15">
      <c r="O106" s="238"/>
      <c r="P106" s="259"/>
      <c r="Q106" s="259"/>
      <c r="R106" s="260"/>
      <c r="S106" s="260"/>
      <c r="T106" s="260"/>
      <c r="U106" s="216"/>
    </row>
    <row r="107" spans="15:21" ht="15">
      <c r="O107" s="238"/>
      <c r="P107" s="259"/>
      <c r="Q107" s="259"/>
      <c r="R107" s="260"/>
      <c r="S107" s="260"/>
      <c r="T107" s="260"/>
      <c r="U107" s="216"/>
    </row>
    <row r="108" spans="15:21" ht="15">
      <c r="O108" s="238"/>
      <c r="P108" s="259"/>
      <c r="Q108" s="259"/>
      <c r="R108" s="260"/>
      <c r="S108" s="260"/>
      <c r="T108" s="260"/>
      <c r="U108" s="216"/>
    </row>
    <row r="109" spans="15:21" ht="15">
      <c r="O109" s="238"/>
      <c r="P109" s="259"/>
      <c r="Q109" s="259"/>
      <c r="R109" s="260"/>
      <c r="S109" s="260"/>
      <c r="T109" s="260"/>
      <c r="U109" s="216"/>
    </row>
    <row r="110" spans="15:21" ht="15">
      <c r="O110" s="238"/>
      <c r="P110" s="259"/>
      <c r="Q110" s="259"/>
      <c r="R110" s="260"/>
      <c r="S110" s="260"/>
      <c r="T110" s="260"/>
      <c r="U110" s="216"/>
    </row>
    <row r="111" spans="15:21" ht="15">
      <c r="O111" s="238"/>
      <c r="P111" s="259"/>
      <c r="Q111" s="259"/>
      <c r="R111" s="260"/>
      <c r="S111" s="260"/>
      <c r="T111" s="260"/>
      <c r="U111" s="216"/>
    </row>
    <row r="112" spans="15:21" ht="15">
      <c r="O112" s="238"/>
      <c r="P112" s="259"/>
      <c r="Q112" s="259"/>
      <c r="R112" s="260"/>
      <c r="S112" s="260"/>
      <c r="T112" s="260"/>
      <c r="U112" s="216"/>
    </row>
    <row r="113" spans="15:21" ht="15">
      <c r="O113" s="238"/>
      <c r="P113" s="259"/>
      <c r="Q113" s="259"/>
      <c r="R113" s="260"/>
      <c r="S113" s="260"/>
      <c r="T113" s="260"/>
      <c r="U113" s="216"/>
    </row>
    <row r="114" spans="15:21" ht="15">
      <c r="O114" s="238"/>
      <c r="P114" s="259"/>
      <c r="Q114" s="259"/>
      <c r="R114" s="260"/>
      <c r="S114" s="260"/>
      <c r="T114" s="260"/>
      <c r="U114" s="216"/>
    </row>
    <row r="115" spans="15:21" ht="15">
      <c r="O115" s="238"/>
      <c r="P115" s="259"/>
      <c r="Q115" s="259"/>
      <c r="R115" s="260"/>
      <c r="S115" s="260"/>
      <c r="T115" s="260"/>
      <c r="U115" s="216"/>
    </row>
    <row r="116" spans="15:21" ht="15">
      <c r="O116" s="238"/>
      <c r="P116" s="259"/>
      <c r="Q116" s="259"/>
      <c r="R116" s="260"/>
      <c r="S116" s="260"/>
      <c r="T116" s="260"/>
      <c r="U116" s="216"/>
    </row>
    <row r="117" spans="15:21" ht="15">
      <c r="O117" s="238"/>
      <c r="P117" s="259"/>
      <c r="Q117" s="259"/>
      <c r="R117" s="260"/>
      <c r="S117" s="260"/>
      <c r="T117" s="260"/>
      <c r="U117" s="216"/>
    </row>
    <row r="118" spans="15:21" ht="15">
      <c r="O118" s="238"/>
      <c r="P118" s="259"/>
      <c r="Q118" s="259"/>
      <c r="R118" s="260"/>
      <c r="S118" s="260"/>
      <c r="T118" s="260"/>
      <c r="U118" s="216"/>
    </row>
    <row r="119" spans="15:21" ht="15">
      <c r="O119" s="238"/>
      <c r="P119" s="259"/>
      <c r="Q119" s="259"/>
      <c r="R119" s="260"/>
      <c r="S119" s="260"/>
      <c r="T119" s="260"/>
      <c r="U119" s="216"/>
    </row>
    <row r="120" spans="15:21" ht="15">
      <c r="O120" s="238"/>
      <c r="P120" s="259"/>
      <c r="Q120" s="259"/>
      <c r="R120" s="260"/>
      <c r="S120" s="260"/>
      <c r="T120" s="260"/>
      <c r="U120" s="216"/>
    </row>
    <row r="121" spans="15:21" ht="15">
      <c r="O121" s="238"/>
      <c r="P121" s="259"/>
      <c r="Q121" s="259"/>
      <c r="R121" s="260"/>
      <c r="S121" s="260"/>
      <c r="T121" s="260"/>
      <c r="U121" s="216"/>
    </row>
    <row r="122" spans="15:21" ht="15">
      <c r="O122" s="238"/>
      <c r="P122" s="259"/>
      <c r="Q122" s="259"/>
      <c r="R122" s="260"/>
      <c r="S122" s="260"/>
      <c r="T122" s="260"/>
      <c r="U122" s="216"/>
    </row>
    <row r="123" spans="15:21" ht="15">
      <c r="O123" s="238"/>
      <c r="P123" s="259"/>
      <c r="Q123" s="259"/>
      <c r="R123" s="260"/>
      <c r="S123" s="260"/>
      <c r="T123" s="260"/>
      <c r="U123" s="216"/>
    </row>
    <row r="124" spans="15:21" ht="15">
      <c r="O124" s="238"/>
      <c r="P124" s="259"/>
      <c r="Q124" s="259"/>
      <c r="R124" s="260"/>
      <c r="S124" s="260"/>
      <c r="T124" s="260"/>
      <c r="U124" s="216"/>
    </row>
    <row r="125" spans="15:21" ht="15">
      <c r="O125" s="238"/>
      <c r="P125" s="259"/>
      <c r="Q125" s="259"/>
      <c r="R125" s="260"/>
      <c r="S125" s="260"/>
      <c r="T125" s="260"/>
      <c r="U125" s="216"/>
    </row>
    <row r="126" spans="15:21" ht="15">
      <c r="O126" s="238"/>
      <c r="P126" s="259"/>
      <c r="Q126" s="259"/>
      <c r="R126" s="260"/>
      <c r="S126" s="260"/>
      <c r="T126" s="260"/>
      <c r="U126" s="216"/>
    </row>
    <row r="127" spans="15:21" ht="15">
      <c r="O127" s="238"/>
      <c r="P127" s="259"/>
      <c r="Q127" s="259"/>
      <c r="R127" s="260"/>
      <c r="S127" s="260"/>
      <c r="T127" s="260"/>
      <c r="U127" s="216"/>
    </row>
    <row r="128" spans="15:21" ht="15">
      <c r="O128" s="238"/>
      <c r="P128" s="259"/>
      <c r="Q128" s="259"/>
      <c r="R128" s="260"/>
      <c r="S128" s="260"/>
      <c r="T128" s="260"/>
      <c r="U128" s="216"/>
    </row>
    <row r="129" spans="15:21" ht="15">
      <c r="O129" s="238"/>
      <c r="P129" s="259"/>
      <c r="Q129" s="259"/>
      <c r="R129" s="260"/>
      <c r="S129" s="260"/>
      <c r="T129" s="260"/>
      <c r="U129" s="216"/>
    </row>
    <row r="130" spans="15:21" ht="15">
      <c r="O130" s="238"/>
      <c r="P130" s="259"/>
      <c r="Q130" s="259"/>
      <c r="R130" s="260"/>
      <c r="S130" s="260"/>
      <c r="T130" s="260"/>
      <c r="U130" s="216"/>
    </row>
    <row r="131" spans="15:21" ht="15">
      <c r="O131" s="238"/>
      <c r="P131" s="259"/>
      <c r="Q131" s="259"/>
      <c r="R131" s="260"/>
      <c r="S131" s="260"/>
      <c r="T131" s="260"/>
      <c r="U131" s="216"/>
    </row>
    <row r="132" spans="15:21" ht="15">
      <c r="O132" s="238"/>
      <c r="P132" s="259"/>
      <c r="Q132" s="238"/>
      <c r="R132" s="260"/>
      <c r="S132" s="260"/>
      <c r="T132" s="260"/>
      <c r="U132" s="216"/>
    </row>
  </sheetData>
  <sheetProtection password="B8D9" sheet="1" objects="1" scenarios="1"/>
  <sortState ref="A4:U32">
    <sortCondition ref="U4:U32"/>
  </sortState>
  <mergeCells count="7">
    <mergeCell ref="A1:A2"/>
    <mergeCell ref="B1:H1"/>
    <mergeCell ref="O1:P1"/>
    <mergeCell ref="Q1:R1"/>
    <mergeCell ref="S1:T1"/>
    <mergeCell ref="E2:F2"/>
    <mergeCell ref="G2:H2"/>
  </mergeCells>
  <conditionalFormatting sqref="A3:A31">
    <cfRule type="expression" dxfId="5" priority="7" stopIfTrue="1">
      <formula>N3=-1</formula>
    </cfRule>
    <cfRule type="expression" dxfId="4" priority="8" stopIfTrue="1">
      <formula>N3=0</formula>
    </cfRule>
    <cfRule type="expression" dxfId="3" priority="9" stopIfTrue="1">
      <formula>N3=1</formula>
    </cfRule>
  </conditionalFormatting>
  <pageMargins left="0.70866141732283472" right="0.70866141732283472" top="0.74803149606299213" bottom="0.74803149606299213" header="0.31496062992125984" footer="0.31496062992125984"/>
  <pageSetup paperSize="9" scale="27" orientation="landscape" r:id="rId1"/>
  <headerFooter>
    <oddFooter>&amp;L&amp;8Scottish Stroke Care Audit 2018 National Report
Stroke Services in Scottish Hospitals, Data relating to 2017&amp;R&amp;8© NHS National Services Scotland/Crown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Section 3 List of Tables Charts</vt:lpstr>
      <vt:lpstr>Chart 3.1</vt:lpstr>
      <vt:lpstr>Chart 3.1 DATA</vt:lpstr>
      <vt:lpstr>Chart 3.2</vt:lpstr>
      <vt:lpstr>Chart 3.2 DATA</vt:lpstr>
      <vt:lpstr>Chart 3.3</vt:lpstr>
      <vt:lpstr>Chart 3.3 DATA</vt:lpstr>
      <vt:lpstr>Chart 3.4</vt:lpstr>
      <vt:lpstr>Chart 3.4 DATA</vt:lpstr>
      <vt:lpstr>Chart 3.5</vt:lpstr>
      <vt:lpstr>Chart 3.5 DATA</vt:lpstr>
      <vt:lpstr>Chart 3.6</vt:lpstr>
      <vt:lpstr>Chart 3.6. DATA</vt:lpstr>
      <vt:lpstr>Chart 3.7</vt:lpstr>
      <vt:lpstr>Chart 3.7 DATA</vt:lpstr>
      <vt:lpstr>Chart 3.8</vt:lpstr>
      <vt:lpstr>Chart 3.8 DATA</vt:lpstr>
      <vt:lpstr>Chart 3.9</vt:lpstr>
      <vt:lpstr>Chart 3.9 DATA</vt:lpstr>
      <vt:lpstr>Table 3.1</vt:lpstr>
      <vt:lpstr>Chart 3.10</vt:lpstr>
      <vt:lpstr>Chart 3.10 DATA</vt:lpstr>
      <vt:lpstr>Poisson sub 100</vt:lpstr>
      <vt:lpstr>'Table 3.1'!Print_Titles</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2018-07-06T06:40:59Z</dcterms:modified>
</cp:coreProperties>
</file>