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15" windowWidth="15480" windowHeight="6060"/>
  </bookViews>
  <sheets>
    <sheet name="Section 2 List of Tables Charts" sheetId="35" r:id="rId1"/>
    <sheet name="Table 2.1" sheetId="252" r:id="rId2"/>
    <sheet name="Tables 2.1 (extra detail)" sheetId="254" r:id="rId3"/>
    <sheet name="Chart 2.1 " sheetId="142" r:id="rId4"/>
    <sheet name="Chart 2.1 DATA" sheetId="143" r:id="rId5"/>
    <sheet name="Chart 2.2" sheetId="179" r:id="rId6"/>
    <sheet name="Chart 2.2 DATA" sheetId="178" r:id="rId7"/>
    <sheet name="Poisson sub 100" sheetId="89" state="hidden" r:id="rId8"/>
  </sheets>
  <externalReferences>
    <externalReference r:id="rId9"/>
  </externalReferences>
  <definedNames>
    <definedName name="_xlnm._FilterDatabase" localSheetId="0" hidden="1">'Section 2 List of Tables Charts'!$A$5:$J$10</definedName>
    <definedName name="a">#REF!</definedName>
    <definedName name="Hospitals" localSheetId="6">'Chart 2.2 DATA'!$V$33:$W$65</definedName>
    <definedName name="Hospitals">#REF!</definedName>
    <definedName name="Hospitals_">'[1]Chart 1c DATA'!$V$3:$X$35</definedName>
    <definedName name="ORGANISATION">#REF!</definedName>
  </definedNames>
  <calcPr calcId="125725"/>
</workbook>
</file>

<file path=xl/calcChain.xml><?xml version="1.0" encoding="utf-8"?>
<calcChain xmlns="http://schemas.openxmlformats.org/spreadsheetml/2006/main">
  <c r="T15" i="143"/>
  <c r="S15"/>
  <c r="R15"/>
  <c r="Q15"/>
  <c r="S55" i="254" l="1"/>
  <c r="R55"/>
  <c r="Q55"/>
  <c r="P55"/>
  <c r="O55"/>
  <c r="N55"/>
  <c r="M55"/>
  <c r="L55"/>
  <c r="K55"/>
  <c r="J55"/>
  <c r="I55"/>
  <c r="H55"/>
  <c r="G55"/>
  <c r="F55"/>
  <c r="E55"/>
  <c r="D54"/>
  <c r="S53"/>
  <c r="R53"/>
  <c r="Q53"/>
  <c r="P53"/>
  <c r="O53"/>
  <c r="N53"/>
  <c r="M53"/>
  <c r="L53"/>
  <c r="K53"/>
  <c r="J53"/>
  <c r="I53"/>
  <c r="H53"/>
  <c r="G53"/>
  <c r="F53"/>
  <c r="E53"/>
  <c r="D52"/>
  <c r="S51"/>
  <c r="R51"/>
  <c r="Q51"/>
  <c r="P51"/>
  <c r="O51"/>
  <c r="N51"/>
  <c r="M51"/>
  <c r="L51"/>
  <c r="K51"/>
  <c r="J51"/>
  <c r="I51"/>
  <c r="H51"/>
  <c r="G51"/>
  <c r="F51"/>
  <c r="E51"/>
  <c r="D50"/>
  <c r="S49"/>
  <c r="R49"/>
  <c r="Q49"/>
  <c r="P49"/>
  <c r="O49"/>
  <c r="N49"/>
  <c r="M49"/>
  <c r="L49"/>
  <c r="K49"/>
  <c r="J49"/>
  <c r="I49"/>
  <c r="H49"/>
  <c r="G49"/>
  <c r="F49"/>
  <c r="E49"/>
  <c r="D48"/>
  <c r="S47"/>
  <c r="R47"/>
  <c r="Q47"/>
  <c r="P47"/>
  <c r="O47"/>
  <c r="N47"/>
  <c r="M47"/>
  <c r="L47"/>
  <c r="K47"/>
  <c r="J47"/>
  <c r="I47"/>
  <c r="H47"/>
  <c r="G47"/>
  <c r="F47"/>
  <c r="E47"/>
  <c r="D46"/>
  <c r="S43"/>
  <c r="R43"/>
  <c r="Q43"/>
  <c r="P43"/>
  <c r="O43"/>
  <c r="N43"/>
  <c r="M43"/>
  <c r="L43"/>
  <c r="K43"/>
  <c r="J43"/>
  <c r="I43"/>
  <c r="H43"/>
  <c r="G43"/>
  <c r="F43"/>
  <c r="E43"/>
  <c r="D42"/>
  <c r="S41"/>
  <c r="R41"/>
  <c r="Q41"/>
  <c r="P41"/>
  <c r="O41"/>
  <c r="N41"/>
  <c r="M41"/>
  <c r="L41"/>
  <c r="K41"/>
  <c r="J41"/>
  <c r="I41"/>
  <c r="H41"/>
  <c r="G41"/>
  <c r="F41"/>
  <c r="E41"/>
  <c r="D40"/>
  <c r="S39"/>
  <c r="R39"/>
  <c r="Q39"/>
  <c r="P39"/>
  <c r="O39"/>
  <c r="N39"/>
  <c r="M39"/>
  <c r="L39"/>
  <c r="K39"/>
  <c r="J39"/>
  <c r="I39"/>
  <c r="H39"/>
  <c r="G39"/>
  <c r="F39"/>
  <c r="E39"/>
  <c r="D38"/>
  <c r="S37"/>
  <c r="R37"/>
  <c r="Q37"/>
  <c r="P37"/>
  <c r="O37"/>
  <c r="N37"/>
  <c r="M37"/>
  <c r="L37"/>
  <c r="K37"/>
  <c r="J37"/>
  <c r="I37"/>
  <c r="H37"/>
  <c r="G37"/>
  <c r="F37"/>
  <c r="E37"/>
  <c r="D36"/>
  <c r="S35"/>
  <c r="R35"/>
  <c r="Q35"/>
  <c r="P35"/>
  <c r="O35"/>
  <c r="N35"/>
  <c r="M35"/>
  <c r="L35"/>
  <c r="K35"/>
  <c r="J35"/>
  <c r="I35"/>
  <c r="H35"/>
  <c r="G35"/>
  <c r="F35"/>
  <c r="E35"/>
  <c r="D34"/>
  <c r="S33"/>
  <c r="R33"/>
  <c r="Q33"/>
  <c r="P33"/>
  <c r="O33"/>
  <c r="N33"/>
  <c r="M33"/>
  <c r="L33"/>
  <c r="K33"/>
  <c r="J33"/>
  <c r="I33"/>
  <c r="H33"/>
  <c r="G33"/>
  <c r="F33"/>
  <c r="E33"/>
  <c r="D32"/>
  <c r="S29"/>
  <c r="R29"/>
  <c r="Q29"/>
  <c r="P29"/>
  <c r="O29"/>
  <c r="N29"/>
  <c r="M29"/>
  <c r="L29"/>
  <c r="K29"/>
  <c r="J29"/>
  <c r="I29"/>
  <c r="H29"/>
  <c r="G29"/>
  <c r="F29"/>
  <c r="E29"/>
  <c r="D28"/>
  <c r="S27"/>
  <c r="R27"/>
  <c r="Q27"/>
  <c r="P27"/>
  <c r="O27"/>
  <c r="N27"/>
  <c r="M27"/>
  <c r="L27"/>
  <c r="K27"/>
  <c r="J27"/>
  <c r="I27"/>
  <c r="H27"/>
  <c r="G27"/>
  <c r="F27"/>
  <c r="E27"/>
  <c r="D26"/>
  <c r="S25"/>
  <c r="R25"/>
  <c r="Q25"/>
  <c r="P25"/>
  <c r="O25"/>
  <c r="N25"/>
  <c r="M25"/>
  <c r="L25"/>
  <c r="K25"/>
  <c r="J25"/>
  <c r="I25"/>
  <c r="H25"/>
  <c r="G25"/>
  <c r="F25"/>
  <c r="E25"/>
  <c r="D24"/>
  <c r="S18"/>
  <c r="R18"/>
  <c r="Q18"/>
  <c r="P18"/>
  <c r="O18"/>
  <c r="N18"/>
  <c r="M18"/>
  <c r="L18"/>
  <c r="K18"/>
  <c r="J18"/>
  <c r="I18"/>
  <c r="H18"/>
  <c r="G18"/>
  <c r="F18"/>
  <c r="E18"/>
  <c r="D17"/>
  <c r="S14"/>
  <c r="R14"/>
  <c r="Q14"/>
  <c r="P14"/>
  <c r="O14"/>
  <c r="N14"/>
  <c r="M14"/>
  <c r="L14"/>
  <c r="K14"/>
  <c r="J14"/>
  <c r="I14"/>
  <c r="H14"/>
  <c r="G14"/>
  <c r="F14"/>
  <c r="E14"/>
  <c r="D13"/>
  <c r="S12"/>
  <c r="R12"/>
  <c r="Q12"/>
  <c r="P12"/>
  <c r="O12"/>
  <c r="N12"/>
  <c r="M12"/>
  <c r="L12"/>
  <c r="K12"/>
  <c r="J12"/>
  <c r="I12"/>
  <c r="H12"/>
  <c r="G12"/>
  <c r="F12"/>
  <c r="E12"/>
  <c r="D11"/>
  <c r="D8"/>
  <c r="D55" l="1"/>
  <c r="D25"/>
  <c r="D27"/>
  <c r="D12"/>
  <c r="D35"/>
  <c r="D37"/>
  <c r="D43"/>
  <c r="D47"/>
  <c r="D51"/>
  <c r="D53"/>
  <c r="D18"/>
  <c r="D33"/>
  <c r="D14"/>
  <c r="D29"/>
  <c r="D39"/>
  <c r="D49"/>
  <c r="D41"/>
  <c r="C9" i="252"/>
  <c r="T9" i="143" l="1"/>
  <c r="S9"/>
  <c r="R9"/>
  <c r="T17"/>
  <c r="S17"/>
  <c r="R17"/>
  <c r="T6"/>
  <c r="S6"/>
  <c r="R6"/>
  <c r="T12"/>
  <c r="S12"/>
  <c r="R12"/>
  <c r="T14"/>
  <c r="S14"/>
  <c r="R14"/>
  <c r="T11"/>
  <c r="S11"/>
  <c r="R11"/>
  <c r="T13"/>
  <c r="S13"/>
  <c r="R13"/>
  <c r="T16"/>
  <c r="S16"/>
  <c r="R16"/>
  <c r="T8"/>
  <c r="S8"/>
  <c r="R8"/>
  <c r="T10"/>
  <c r="S10"/>
  <c r="R10"/>
  <c r="T4"/>
  <c r="S4"/>
  <c r="R4"/>
  <c r="T5"/>
  <c r="S5"/>
  <c r="R5"/>
  <c r="T7"/>
  <c r="S7"/>
  <c r="R7"/>
  <c r="Q9"/>
  <c r="Q17"/>
  <c r="Q6"/>
  <c r="Q12"/>
  <c r="Q14"/>
  <c r="Q11"/>
  <c r="Q13"/>
  <c r="Q16"/>
  <c r="Q8"/>
  <c r="Q10"/>
  <c r="Q4"/>
  <c r="Q5"/>
  <c r="Q7"/>
  <c r="S3" i="178" l="1"/>
  <c r="R3" l="1"/>
  <c r="Q3"/>
  <c r="T3"/>
  <c r="A30" l="1"/>
  <c r="N30"/>
  <c r="J30"/>
  <c r="G30" s="1"/>
  <c r="I30"/>
  <c r="F30" s="1"/>
  <c r="C30"/>
  <c r="B30"/>
  <c r="A25"/>
  <c r="N25"/>
  <c r="J25"/>
  <c r="G25" s="1"/>
  <c r="I25"/>
  <c r="F25" s="1"/>
  <c r="C25"/>
  <c r="B25"/>
  <c r="A15"/>
  <c r="N15"/>
  <c r="J15"/>
  <c r="G15" s="1"/>
  <c r="I15"/>
  <c r="F15" s="1"/>
  <c r="C15"/>
  <c r="B15"/>
  <c r="A16"/>
  <c r="N16"/>
  <c r="J16"/>
  <c r="G16" s="1"/>
  <c r="I16"/>
  <c r="E16" s="1"/>
  <c r="C16"/>
  <c r="B16"/>
  <c r="A24"/>
  <c r="N24"/>
  <c r="J24"/>
  <c r="G24" s="1"/>
  <c r="I24"/>
  <c r="E24" s="1"/>
  <c r="C24"/>
  <c r="B24"/>
  <c r="A27"/>
  <c r="N27"/>
  <c r="J27"/>
  <c r="G27" s="1"/>
  <c r="I27"/>
  <c r="E27" s="1"/>
  <c r="C27"/>
  <c r="B27"/>
  <c r="A18"/>
  <c r="N18"/>
  <c r="J18"/>
  <c r="G18" s="1"/>
  <c r="I18"/>
  <c r="F18" s="1"/>
  <c r="C18"/>
  <c r="B18"/>
  <c r="A21"/>
  <c r="N21"/>
  <c r="J21"/>
  <c r="G21" s="1"/>
  <c r="I21"/>
  <c r="E21" s="1"/>
  <c r="C21"/>
  <c r="B21"/>
  <c r="A17"/>
  <c r="N17"/>
  <c r="J17"/>
  <c r="G17" s="1"/>
  <c r="I17"/>
  <c r="F17" s="1"/>
  <c r="C17"/>
  <c r="B17"/>
  <c r="A7"/>
  <c r="N7"/>
  <c r="J7"/>
  <c r="G7" s="1"/>
  <c r="I7"/>
  <c r="F7" s="1"/>
  <c r="C7"/>
  <c r="B7"/>
  <c r="A13"/>
  <c r="N13"/>
  <c r="J13"/>
  <c r="G13" s="1"/>
  <c r="I13"/>
  <c r="E13" s="1"/>
  <c r="C13"/>
  <c r="B13"/>
  <c r="A14"/>
  <c r="N14"/>
  <c r="J14"/>
  <c r="G14" s="1"/>
  <c r="I14"/>
  <c r="F14" s="1"/>
  <c r="C14"/>
  <c r="B14"/>
  <c r="A19"/>
  <c r="N19"/>
  <c r="J19"/>
  <c r="G19" s="1"/>
  <c r="I19"/>
  <c r="E19" s="1"/>
  <c r="C19"/>
  <c r="B19"/>
  <c r="A11"/>
  <c r="N11"/>
  <c r="J11"/>
  <c r="G11" s="1"/>
  <c r="I11"/>
  <c r="F11" s="1"/>
  <c r="C11"/>
  <c r="B11"/>
  <c r="A9"/>
  <c r="N9"/>
  <c r="J9"/>
  <c r="G9" s="1"/>
  <c r="I9"/>
  <c r="E9" s="1"/>
  <c r="C9"/>
  <c r="B9"/>
  <c r="A12"/>
  <c r="N12"/>
  <c r="J12"/>
  <c r="G12" s="1"/>
  <c r="I12"/>
  <c r="F12" s="1"/>
  <c r="C12"/>
  <c r="B12"/>
  <c r="A26"/>
  <c r="N26"/>
  <c r="J26"/>
  <c r="G26" s="1"/>
  <c r="I26"/>
  <c r="E26" s="1"/>
  <c r="C26"/>
  <c r="B26"/>
  <c r="A22"/>
  <c r="N22"/>
  <c r="J22"/>
  <c r="G22" s="1"/>
  <c r="I22"/>
  <c r="F22" s="1"/>
  <c r="C22"/>
  <c r="B22"/>
  <c r="A6"/>
  <c r="N6"/>
  <c r="J6"/>
  <c r="G6" s="1"/>
  <c r="I6"/>
  <c r="E6" s="1"/>
  <c r="C6"/>
  <c r="B6"/>
  <c r="A8"/>
  <c r="N8"/>
  <c r="J8"/>
  <c r="G8" s="1"/>
  <c r="I8"/>
  <c r="F8" s="1"/>
  <c r="C8"/>
  <c r="B8"/>
  <c r="A23"/>
  <c r="N23"/>
  <c r="J23"/>
  <c r="G23" s="1"/>
  <c r="I23"/>
  <c r="E23" s="1"/>
  <c r="C23"/>
  <c r="B23"/>
  <c r="A20"/>
  <c r="N20"/>
  <c r="J20"/>
  <c r="G20" s="1"/>
  <c r="I20"/>
  <c r="F20" s="1"/>
  <c r="C20"/>
  <c r="B20"/>
  <c r="A10"/>
  <c r="N10"/>
  <c r="J10"/>
  <c r="G10" s="1"/>
  <c r="I10"/>
  <c r="E10" s="1"/>
  <c r="C10"/>
  <c r="B10"/>
  <c r="A28"/>
  <c r="N28"/>
  <c r="J28"/>
  <c r="G28" s="1"/>
  <c r="I28"/>
  <c r="F28" s="1"/>
  <c r="C28"/>
  <c r="B28"/>
  <c r="A29"/>
  <c r="N29"/>
  <c r="J29"/>
  <c r="G29" s="1"/>
  <c r="I29"/>
  <c r="E29" s="1"/>
  <c r="C29"/>
  <c r="B29"/>
  <c r="A4"/>
  <c r="N4"/>
  <c r="J4"/>
  <c r="G4" s="1"/>
  <c r="I4"/>
  <c r="F4" s="1"/>
  <c r="C4"/>
  <c r="B4"/>
  <c r="A5"/>
  <c r="N5"/>
  <c r="J5"/>
  <c r="G5" s="1"/>
  <c r="I5"/>
  <c r="E5" s="1"/>
  <c r="C5"/>
  <c r="B5"/>
  <c r="J3"/>
  <c r="G3" s="1"/>
  <c r="C3"/>
  <c r="F29" l="1"/>
  <c r="K5"/>
  <c r="E4"/>
  <c r="K23"/>
  <c r="H27"/>
  <c r="K25"/>
  <c r="K28"/>
  <c r="K30"/>
  <c r="H10"/>
  <c r="E17"/>
  <c r="K4"/>
  <c r="K29"/>
  <c r="K10"/>
  <c r="E8"/>
  <c r="H6"/>
  <c r="E22"/>
  <c r="H26"/>
  <c r="F19"/>
  <c r="F27"/>
  <c r="F26"/>
  <c r="E12"/>
  <c r="K19"/>
  <c r="K21"/>
  <c r="H29"/>
  <c r="E28"/>
  <c r="H25"/>
  <c r="E30"/>
  <c r="K6"/>
  <c r="K22"/>
  <c r="K26"/>
  <c r="K9"/>
  <c r="H17"/>
  <c r="K24"/>
  <c r="K16"/>
  <c r="K15"/>
  <c r="H19"/>
  <c r="F23"/>
  <c r="E14"/>
  <c r="F13"/>
  <c r="F24"/>
  <c r="F16"/>
  <c r="H5"/>
  <c r="I3"/>
  <c r="F3" s="1"/>
  <c r="B3"/>
  <c r="N3"/>
  <c r="F5"/>
  <c r="E20"/>
  <c r="F9"/>
  <c r="H13"/>
  <c r="E7"/>
  <c r="F21"/>
  <c r="E18"/>
  <c r="K27"/>
  <c r="H16"/>
  <c r="E15"/>
  <c r="E25"/>
  <c r="F10"/>
  <c r="F6"/>
  <c r="E11"/>
  <c r="K20"/>
  <c r="H23"/>
  <c r="K11"/>
  <c r="K7"/>
  <c r="K17"/>
  <c r="K18"/>
  <c r="K8"/>
  <c r="K12"/>
  <c r="H9"/>
  <c r="K14"/>
  <c r="K13"/>
  <c r="H21"/>
  <c r="L30"/>
  <c r="L5"/>
  <c r="L20"/>
  <c r="L6"/>
  <c r="L11"/>
  <c r="L13"/>
  <c r="L18"/>
  <c r="L16"/>
  <c r="L12"/>
  <c r="L19"/>
  <c r="A3"/>
  <c r="L4"/>
  <c r="L10"/>
  <c r="L22"/>
  <c r="L9"/>
  <c r="L7"/>
  <c r="L21"/>
  <c r="L15"/>
  <c r="L28"/>
  <c r="L23"/>
  <c r="L27"/>
  <c r="L3"/>
  <c r="L29"/>
  <c r="L8"/>
  <c r="L26"/>
  <c r="L14"/>
  <c r="L17"/>
  <c r="L24"/>
  <c r="L25"/>
  <c r="M3"/>
  <c r="M4"/>
  <c r="M28"/>
  <c r="M20"/>
  <c r="M8"/>
  <c r="M22"/>
  <c r="M12"/>
  <c r="M11"/>
  <c r="M14"/>
  <c r="M7"/>
  <c r="M18"/>
  <c r="M24"/>
  <c r="M15"/>
  <c r="M30"/>
  <c r="H4"/>
  <c r="H20"/>
  <c r="H22"/>
  <c r="H11"/>
  <c r="H7"/>
  <c r="H24"/>
  <c r="H15"/>
  <c r="H3"/>
  <c r="H28"/>
  <c r="H8"/>
  <c r="H12"/>
  <c r="H14"/>
  <c r="H18"/>
  <c r="H30"/>
  <c r="M5"/>
  <c r="M29"/>
  <c r="M10"/>
  <c r="M23"/>
  <c r="M6"/>
  <c r="M26"/>
  <c r="M9"/>
  <c r="M19"/>
  <c r="M13"/>
  <c r="M17"/>
  <c r="M21"/>
  <c r="M27"/>
  <c r="M16"/>
  <c r="M25"/>
  <c r="K3" l="1"/>
  <c r="E3"/>
  <c r="A9" i="143" l="1"/>
  <c r="A13"/>
  <c r="A16"/>
  <c r="A14"/>
  <c r="A12"/>
  <c r="A8"/>
  <c r="A4"/>
  <c r="A10"/>
  <c r="A11"/>
  <c r="A17"/>
  <c r="A15"/>
  <c r="A5"/>
  <c r="A6"/>
  <c r="A7"/>
  <c r="T3"/>
  <c r="S3"/>
  <c r="R3"/>
  <c r="Q3"/>
  <c r="O9"/>
  <c r="N9"/>
  <c r="J9"/>
  <c r="H9" s="1"/>
  <c r="I9"/>
  <c r="F9" s="1"/>
  <c r="C9"/>
  <c r="B9"/>
  <c r="O13"/>
  <c r="N13"/>
  <c r="J13"/>
  <c r="G13" s="1"/>
  <c r="I13"/>
  <c r="F13" s="1"/>
  <c r="C13"/>
  <c r="B13"/>
  <c r="O16"/>
  <c r="N16"/>
  <c r="J16"/>
  <c r="H16" s="1"/>
  <c r="I16"/>
  <c r="E16" s="1"/>
  <c r="C16"/>
  <c r="B16"/>
  <c r="O14"/>
  <c r="N14"/>
  <c r="J14"/>
  <c r="G14" s="1"/>
  <c r="I14"/>
  <c r="F14" s="1"/>
  <c r="C14"/>
  <c r="B14"/>
  <c r="O12"/>
  <c r="N12"/>
  <c r="J12"/>
  <c r="H12" s="1"/>
  <c r="I12"/>
  <c r="F12" s="1"/>
  <c r="C12"/>
  <c r="B12"/>
  <c r="O8"/>
  <c r="N8"/>
  <c r="J8"/>
  <c r="G8" s="1"/>
  <c r="I8"/>
  <c r="F8" s="1"/>
  <c r="C8"/>
  <c r="B8"/>
  <c r="O4"/>
  <c r="N4"/>
  <c r="J4"/>
  <c r="H4" s="1"/>
  <c r="I4"/>
  <c r="F4" s="1"/>
  <c r="C4"/>
  <c r="B4"/>
  <c r="O10"/>
  <c r="N10"/>
  <c r="J10"/>
  <c r="G10" s="1"/>
  <c r="I10"/>
  <c r="E10" s="1"/>
  <c r="C10"/>
  <c r="B10"/>
  <c r="O11"/>
  <c r="N11"/>
  <c r="J11"/>
  <c r="H11" s="1"/>
  <c r="I11"/>
  <c r="E11" s="1"/>
  <c r="C11"/>
  <c r="B11"/>
  <c r="O17"/>
  <c r="N17"/>
  <c r="J17"/>
  <c r="G17" s="1"/>
  <c r="I17"/>
  <c r="E17" s="1"/>
  <c r="C17"/>
  <c r="B17"/>
  <c r="O15"/>
  <c r="N15"/>
  <c r="J15"/>
  <c r="H15" s="1"/>
  <c r="I15"/>
  <c r="E15" s="1"/>
  <c r="C15"/>
  <c r="B15"/>
  <c r="O5"/>
  <c r="N5"/>
  <c r="J5"/>
  <c r="G5" s="1"/>
  <c r="I5"/>
  <c r="E5" s="1"/>
  <c r="C5"/>
  <c r="B5"/>
  <c r="O6"/>
  <c r="N6"/>
  <c r="J6"/>
  <c r="H6" s="1"/>
  <c r="I6"/>
  <c r="F6" s="1"/>
  <c r="C6"/>
  <c r="B6"/>
  <c r="O7"/>
  <c r="N7"/>
  <c r="J7"/>
  <c r="H7" s="1"/>
  <c r="I7"/>
  <c r="F7" s="1"/>
  <c r="C7"/>
  <c r="B7"/>
  <c r="G7" l="1"/>
  <c r="B3"/>
  <c r="K17"/>
  <c r="F17"/>
  <c r="E12"/>
  <c r="K4"/>
  <c r="F16"/>
  <c r="E4"/>
  <c r="G15"/>
  <c r="F10"/>
  <c r="H14"/>
  <c r="K9"/>
  <c r="K6"/>
  <c r="K15"/>
  <c r="E8"/>
  <c r="E13"/>
  <c r="I3"/>
  <c r="E3" s="1"/>
  <c r="K11"/>
  <c r="K14"/>
  <c r="E9"/>
  <c r="F15"/>
  <c r="N3"/>
  <c r="F11"/>
  <c r="H10"/>
  <c r="K16"/>
  <c r="G16"/>
  <c r="E6"/>
  <c r="E7"/>
  <c r="K5"/>
  <c r="E14"/>
  <c r="K7"/>
  <c r="F5"/>
  <c r="K8"/>
  <c r="K12"/>
  <c r="K10"/>
  <c r="G4"/>
  <c r="K13"/>
  <c r="L9"/>
  <c r="C3"/>
  <c r="J3"/>
  <c r="L3"/>
  <c r="L7"/>
  <c r="G6"/>
  <c r="M15"/>
  <c r="H17"/>
  <c r="L17"/>
  <c r="G11"/>
  <c r="M4"/>
  <c r="H8"/>
  <c r="L8"/>
  <c r="G12"/>
  <c r="M16"/>
  <c r="H13"/>
  <c r="L13"/>
  <c r="G9"/>
  <c r="M5"/>
  <c r="L15"/>
  <c r="M10"/>
  <c r="L4"/>
  <c r="M14"/>
  <c r="L16"/>
  <c r="M11"/>
  <c r="L10"/>
  <c r="M12"/>
  <c r="L14"/>
  <c r="M9"/>
  <c r="M6"/>
  <c r="H5"/>
  <c r="L5"/>
  <c r="M3"/>
  <c r="M7"/>
  <c r="L6"/>
  <c r="M17"/>
  <c r="L11"/>
  <c r="M8"/>
  <c r="L12"/>
  <c r="M13"/>
  <c r="K3" l="1"/>
  <c r="F3"/>
  <c r="H3"/>
  <c r="G3"/>
</calcChain>
</file>

<file path=xl/sharedStrings.xml><?xml version="1.0" encoding="utf-8"?>
<sst xmlns="http://schemas.openxmlformats.org/spreadsheetml/2006/main" count="385" uniqueCount="196">
  <si>
    <t>Upper
CI</t>
  </si>
  <si>
    <t>Lower
CI</t>
  </si>
  <si>
    <t>NHS Board</t>
  </si>
  <si>
    <t>Number of patients</t>
  </si>
  <si>
    <t>Stroke Standard</t>
  </si>
  <si>
    <t>Difference in %</t>
  </si>
  <si>
    <t>Statistically Significant</t>
  </si>
  <si>
    <t>Chart Axis</t>
  </si>
  <si>
    <t>Hospital</t>
  </si>
  <si>
    <t>Numerator</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</si>
  <si>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</si>
  <si>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</si>
  <si>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</si>
  <si>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</si>
  <si>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</si>
  <si>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</si>
  <si>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</si>
  <si>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</si>
  <si>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</si>
  <si>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</si>
  <si>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</si>
  <si>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</si>
  <si>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</si>
  <si>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</si>
  <si>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</si>
  <si>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Percentage</t>
  </si>
  <si>
    <t>return to List of Tables &amp; Charts</t>
  </si>
  <si>
    <t>Ayr Hospital</t>
  </si>
  <si>
    <t>Ayr</t>
  </si>
  <si>
    <t>Crosshouse Hospital</t>
  </si>
  <si>
    <t>Crosshouse</t>
  </si>
  <si>
    <t>Borders General Hospital</t>
  </si>
  <si>
    <t>Dumfries &amp; Galloway Royal Infirmary</t>
  </si>
  <si>
    <t>DGRI</t>
  </si>
  <si>
    <t>Galloway Community Hospital</t>
  </si>
  <si>
    <t>Forth Valley Royal Hospital</t>
  </si>
  <si>
    <t>Aberdeen Royal Infirmary</t>
  </si>
  <si>
    <t>Dr Gray's Hospital</t>
  </si>
  <si>
    <t>Dr Grays</t>
  </si>
  <si>
    <t>Glasgow Royal Infirmary</t>
  </si>
  <si>
    <t>Inverclyde Royal Hospital</t>
  </si>
  <si>
    <t>IRH</t>
  </si>
  <si>
    <t>Royal Alexandra Hospital</t>
  </si>
  <si>
    <t>Western Infirmary/Gartnavel General</t>
  </si>
  <si>
    <t>WIG</t>
  </si>
  <si>
    <t>Belford Hospital</t>
  </si>
  <si>
    <t>Caithness General Hospital</t>
  </si>
  <si>
    <t>Lorn &amp; Islands Hospital</t>
  </si>
  <si>
    <t>L&amp;I</t>
  </si>
  <si>
    <t>Raigmore Hospital</t>
  </si>
  <si>
    <t>Raigmore</t>
  </si>
  <si>
    <t>Hairmyres Hospital</t>
  </si>
  <si>
    <t>Hairmyres</t>
  </si>
  <si>
    <t>Monklands Hospital</t>
  </si>
  <si>
    <t>Monklands</t>
  </si>
  <si>
    <t>Wishaw General Hospital</t>
  </si>
  <si>
    <t>Wishaw</t>
  </si>
  <si>
    <t>Royal Infirmary of Edinburgh</t>
  </si>
  <si>
    <t>RIE</t>
  </si>
  <si>
    <t>St John's Hospital</t>
  </si>
  <si>
    <t>SJH</t>
  </si>
  <si>
    <t>Western General Hospital</t>
  </si>
  <si>
    <t>WGH</t>
  </si>
  <si>
    <t>Balfour Hospital</t>
  </si>
  <si>
    <t>Balfour</t>
  </si>
  <si>
    <t>Gilbert Bain Hospital</t>
  </si>
  <si>
    <t>Ninewells Hospital</t>
  </si>
  <si>
    <t>Ninewells</t>
  </si>
  <si>
    <t>Perth Royal Infirmary</t>
  </si>
  <si>
    <t>PRI</t>
  </si>
  <si>
    <t>Uist &amp; Barra Hospital</t>
  </si>
  <si>
    <t>Uist &amp; Barra</t>
  </si>
  <si>
    <t>Western Isles Hospital</t>
  </si>
  <si>
    <t>Scotland</t>
  </si>
  <si>
    <t>%</t>
  </si>
  <si>
    <t>Queen Margaret Hospital</t>
  </si>
  <si>
    <t>QMH</t>
  </si>
  <si>
    <t>VHK</t>
  </si>
  <si>
    <t>ARI</t>
  </si>
  <si>
    <t>Stracathro Hospital</t>
  </si>
  <si>
    <t>Stracathro</t>
  </si>
  <si>
    <t>Total</t>
  </si>
  <si>
    <t>FVRH</t>
  </si>
  <si>
    <t>GRI</t>
  </si>
  <si>
    <t>RAH</t>
  </si>
  <si>
    <t>Table/ Chart Number</t>
  </si>
  <si>
    <t>Title</t>
  </si>
  <si>
    <t>Page number in printed report</t>
  </si>
  <si>
    <t>GCH*</t>
  </si>
  <si>
    <t>Belford*</t>
  </si>
  <si>
    <t>Caithness*</t>
  </si>
  <si>
    <t>-</t>
  </si>
  <si>
    <t>Outside Scotland/ Not Known/ Other</t>
  </si>
  <si>
    <t>Number</t>
  </si>
  <si>
    <t>NHSSCOTLAND</t>
  </si>
  <si>
    <t>Victoria Hospital Kirkcaldy</t>
  </si>
  <si>
    <t>Gilbert Bain*</t>
  </si>
  <si>
    <r>
      <t xml:space="preserve">1.  </t>
    </r>
    <r>
      <rPr>
        <b/>
        <sz val="8"/>
        <color indexed="8"/>
        <rFont val="Arial"/>
        <family val="2"/>
      </rPr>
      <t xml:space="preserve">A 'bundle' involves a group of specific interventions/ processes of care that significantly improve patient outcome if done together rather than separately and this also improves the  consistency with which patients are managed.  </t>
    </r>
  </si>
  <si>
    <t>For the specific components, exclusions are as follows: (1) Stroke Unit admission excludes patients with in-hospital strokes, patients transferred in from another acute hospital or patients discharged within 1 day of admission to hospital (2) aspirin excludes patients with valid contraindications to aspirin and also those receiving a 'non-stroke' final diagnosis who are discharged within 1 day of admission to hospital.</t>
  </si>
  <si>
    <t>In measuring the proportion of patients receiving an 'appropriate' bundle, patients ineligible for, and therefore not receiving, specific components of the bundle are counted as having received their appropriate bundle provided they received the remaining components for which they were eligible.</t>
  </si>
  <si>
    <r>
      <t xml:space="preserve">2.  Due to the number of beds within some hospitals indicated (*) and the small numbers of stroke admissions to these hospitals </t>
    </r>
    <r>
      <rPr>
        <b/>
        <sz val="8"/>
        <color indexed="8"/>
        <rFont val="Arial"/>
        <family val="2"/>
      </rPr>
      <t>it is not practical to have a defined Stroke Unit.</t>
    </r>
    <r>
      <rPr>
        <sz val="8"/>
        <color indexed="8"/>
        <rFont val="Arial"/>
        <family val="2"/>
      </rPr>
      <t xml:space="preserve"> We have confirmed however that a defined stroke pathway is in place in these hospitals and that the Scottish Stroke Care Standard criteria are established within that pathway.</t>
    </r>
  </si>
  <si>
    <t>Female</t>
  </si>
  <si>
    <t>Male</t>
  </si>
  <si>
    <t>Haemorrhagic</t>
  </si>
  <si>
    <t>Ischaemic</t>
  </si>
  <si>
    <t>Stroke Type</t>
  </si>
  <si>
    <t>Table 1: Poisson distribution 95% confidence limits.</t>
  </si>
  <si>
    <t>Observed</t>
  </si>
  <si>
    <t>Lower Confidence Limit</t>
  </si>
  <si>
    <t>Upper Confidence Limit</t>
  </si>
  <si>
    <t>Age &lt;60 years on admission</t>
  </si>
  <si>
    <t>Age 60-80 years on admission</t>
  </si>
  <si>
    <t>Age over 80 years on admission</t>
  </si>
  <si>
    <t>Case Mix</t>
  </si>
  <si>
    <t>Age Distribution</t>
  </si>
  <si>
    <t>Gender and Mean Age</t>
  </si>
  <si>
    <t>Final diagnosis stroke</t>
  </si>
  <si>
    <t>NHS Board of Residence</t>
  </si>
  <si>
    <t>Mean Age (years)</t>
  </si>
  <si>
    <r>
      <t xml:space="preserve">Number and </t>
    </r>
    <r>
      <rPr>
        <b/>
        <i/>
        <sz val="10"/>
        <color theme="0"/>
        <rFont val="Arial"/>
        <family val="2"/>
      </rPr>
      <t>Percentage</t>
    </r>
    <r>
      <rPr>
        <b/>
        <sz val="10"/>
        <color theme="0"/>
        <rFont val="Arial"/>
        <family val="2"/>
      </rPr>
      <t xml:space="preserve"> of Final Stroke</t>
    </r>
  </si>
  <si>
    <t>Can walk without help from another person?</t>
  </si>
  <si>
    <t>Can lift both arms off the bed at first assessment?</t>
  </si>
  <si>
    <t>Oriented to time, place and person at first assessment?</t>
  </si>
  <si>
    <t>Can talk at first assessment?</t>
  </si>
  <si>
    <t>Lived alone at normal place of residence?</t>
  </si>
  <si>
    <t>Independent in Activities of Daily Living?</t>
  </si>
  <si>
    <t>Queen Elizabeth University Hospital - Glasgow</t>
  </si>
  <si>
    <t>QEUH</t>
  </si>
  <si>
    <t>Scottish Index of Multiple Deprivation</t>
  </si>
  <si>
    <t>SIMD 3</t>
  </si>
  <si>
    <t>SIMD 4</t>
  </si>
  <si>
    <t>SIMD 2</t>
  </si>
  <si>
    <t>SIMD 1 (most deprived)</t>
  </si>
  <si>
    <t>SIMD 5 (least deprived)</t>
  </si>
  <si>
    <t>Mean Age Males (years)</t>
  </si>
  <si>
    <t>Mean Age Females (years)</t>
  </si>
  <si>
    <t>Males</t>
  </si>
  <si>
    <t>Ischaemic Strokes</t>
  </si>
  <si>
    <t>SIMD 1
(Most deprived)</t>
  </si>
  <si>
    <t>SIMD 5
(Least deprived)</t>
  </si>
  <si>
    <t>Percentage of Confirmed Strokes</t>
  </si>
  <si>
    <t>Crude rate per 100,000 residents</t>
  </si>
  <si>
    <t>For a more detailed version of this table please see worksheet …</t>
  </si>
  <si>
    <t>2016 (%)</t>
  </si>
  <si>
    <t>CI
2016</t>
  </si>
  <si>
    <t>Confidence Interval 2016 (%)</t>
  </si>
  <si>
    <t>Stroke Standard (2016)</t>
  </si>
  <si>
    <t>click here for the SSCA web site where a PDF copy of the Scottish Stroke Improvement Plan may be viewed and/or downloaded</t>
  </si>
  <si>
    <t>Standard (2016) (%)</t>
  </si>
  <si>
    <t>* The Scottish Stroke Care Standard for swallow screen within 4 hours was introduced from April 2016 and complete data are unavailable prior to this date because swallow screen time was only recorded from April 2016. Prior to April 2016 only swallow screen date was recorded.</t>
  </si>
  <si>
    <r>
      <t xml:space="preserve">3. </t>
    </r>
    <r>
      <rPr>
        <b/>
        <sz val="8"/>
        <color indexed="8"/>
        <rFont val="Arial"/>
        <family val="2"/>
      </rPr>
      <t xml:space="preserve">Uist &amp; Barra Hospital, NHS Western Isles does not have a CT scanner </t>
    </r>
    <r>
      <rPr>
        <sz val="8"/>
        <color indexed="8"/>
        <rFont val="Arial"/>
        <family val="2"/>
      </rPr>
      <t>but patients are airlifted to Western Isles Hospital and a proportion may arrive in sufficient time to have brain imaging within 24 hours of admission.</t>
    </r>
  </si>
  <si>
    <t>ORDER</t>
  </si>
  <si>
    <t>2017 (%)</t>
  </si>
  <si>
    <t>Confidence interval 2017 (%)</t>
  </si>
  <si>
    <t>2017 (%) - statistically significant improvement</t>
  </si>
  <si>
    <t>2017 (%) - statistically significant decline</t>
  </si>
  <si>
    <t>CI
2017</t>
  </si>
  <si>
    <t>2017 (%) - no statistically significant change</t>
  </si>
  <si>
    <t>(columns are for Apr-Dec rather than full year)</t>
  </si>
  <si>
    <t>Confidence Interval 2017 (%)</t>
  </si>
  <si>
    <t>2016 (Apr-Dec)</t>
  </si>
  <si>
    <t>2017 (Apr-Dec)</t>
  </si>
  <si>
    <t>Percentage
(ranked high-to-low for 2017 by board)</t>
  </si>
  <si>
    <t>1 NHS board of residence derived from postcode. A small proportion of records cannot be assigned to specific NHS boards because of insufficient information (e.g. part postcode) or because patient was a non-Scottish resident.</t>
  </si>
  <si>
    <t xml:space="preserve">   they woke from sleep with symptoms of stroke).</t>
  </si>
  <si>
    <t>2 Some patients may not be treated within their resident NHS board and may travel to other NHS boards for treatment.</t>
  </si>
  <si>
    <t>3 The column 'Confirmed strokes' excludes a small proportion of records for in-hospital wake-up strokes (where the patient was already in hospital for other reasons and had a stroke during their hospital stay but with doubt about whether</t>
  </si>
  <si>
    <r>
      <t xml:space="preserve">4 For further information on the Scottish Index of Multiple Deprivation (SIMD) see the Scottish Government web site at </t>
    </r>
    <r>
      <rPr>
        <u/>
        <sz val="8"/>
        <color theme="1"/>
        <rFont val="Arial"/>
        <family val="2"/>
      </rPr>
      <t>http://www.gov.scot/Topics/Statistics/SIMD</t>
    </r>
    <r>
      <rPr>
        <sz val="8"/>
        <color theme="1"/>
        <rFont val="Arial"/>
        <family val="2"/>
      </rPr>
      <t xml:space="preserve"> and </t>
    </r>
    <r>
      <rPr>
        <u/>
        <sz val="8"/>
        <color theme="1"/>
        <rFont val="Arial"/>
        <family val="2"/>
      </rPr>
      <t>http://www.gov.scot/Resource/0050/00504809.pdf</t>
    </r>
    <r>
      <rPr>
        <sz val="8"/>
        <color theme="1"/>
        <rFont val="Arial"/>
        <family val="2"/>
      </rPr>
      <t>.</t>
    </r>
  </si>
  <si>
    <t>4. During 2017 NHS Dumfries &amp; Galloway opened the New Dumfries &amp; Galloway Royal Infirmary.</t>
  </si>
  <si>
    <t>Scottish Stroke Care Audit 2018 National Report: Stroke Services in Scottish Hospitals, Data Relating to 2017.</t>
  </si>
  <si>
    <t>Confirmed Strokes admitted during 2017</t>
  </si>
  <si>
    <t>Table 2.1</t>
  </si>
  <si>
    <t>The Stroke Care Bundle involves four components: admission to a Stroke Unit, swallow screen, brain scan and aspirin. Not all patients are eligible for all four components. An aspirin allergy, for example, would preclude the prescribing of aspirin, so the term 'appropriate' refers to patients receiving the components for which they were eligible. A flow chart in section 1  of this report describes the different categories of bundle depending on patients' eligibility.</t>
  </si>
  <si>
    <t>Numbers and percentages of stroke patients by age, sex, case mix, deprivation category and NHS board of residence, 2017 data (final diagnosis).</t>
  </si>
  <si>
    <t>(Health Board) Percentage of stroke patients receiving an 'appropriate' Stroke Care Bundle (i.e. Stroke Unit admission, swallow screen, brain scan and aspirin) - April - December 2017 data compared to April - December 2016 data (based on final diagnosis).</t>
  </si>
  <si>
    <t>(Hospital) Percentage of stroke patients receiving an 'appropriate' Stroke Care Bundle (i.e. Stroke Unit admission, swallow screen, brain scan and aspirin), April - December 2017 data compared to April - December 2016 data  (based on final diagnosis).</t>
  </si>
  <si>
    <t>The information in this table is presented as Tables 2.1 of the PDF version of the annual report.</t>
  </si>
  <si>
    <t>Table 2.1 extra detail</t>
  </si>
  <si>
    <t>The information in this table provides details of the numerators and denominators used to calculate the percentages appearing in Table 2.1 of the PDF version of the annual report.</t>
  </si>
  <si>
    <t>Table 2.1 Numbers of confirmed stroke patients by NHS Board of Residence, showing percentage by age, sex, stroke type, case mix and deprivation category, 2017 data (final diagnosis).</t>
  </si>
  <si>
    <t>Notes regardng Table 2.1</t>
  </si>
  <si>
    <t>Notes regardng Table 2.1 extra</t>
  </si>
  <si>
    <t>Table 2.1  (extra detail) Numbers of stroke patients by age, sex, case mix, deprivation category and NHS board of residence, 2017 data (final diagnosis).</t>
  </si>
  <si>
    <t>view Chart 2.1 data</t>
  </si>
  <si>
    <r>
      <t xml:space="preserve">Chart 2.1 (Health Board) Percentage of stroke patients receiving an 'appropriate' Stroke Care Bundle (i.e. Stroke Unit admission, swallow screen, brain scan and aspirin) - April - December 2017 data compared to April - December 2016 data (based on </t>
    </r>
    <r>
      <rPr>
        <b/>
        <i/>
        <u/>
        <sz val="10"/>
        <rFont val="Arial"/>
        <family val="2"/>
      </rPr>
      <t>final</t>
    </r>
    <r>
      <rPr>
        <b/>
        <sz val="10"/>
        <rFont val="Arial"/>
        <family val="2"/>
      </rPr>
      <t xml:space="preserve"> diagnosis).</t>
    </r>
  </si>
  <si>
    <r>
      <t xml:space="preserve">Chart 2.2 (Hospital) Percentage of stroke patients receiving an 'appropriate' Stroke Care Bundle (i.e. Stroke Unit admission, swallow screen, brain scan and aspirin), April - December 2017 data compared to April - December 2016 data  (based on </t>
    </r>
    <r>
      <rPr>
        <b/>
        <i/>
        <u/>
        <sz val="10"/>
        <rFont val="Arial"/>
        <family val="2"/>
      </rPr>
      <t>final</t>
    </r>
    <r>
      <rPr>
        <b/>
        <sz val="10"/>
        <rFont val="Arial"/>
        <family val="2"/>
      </rPr>
      <t xml:space="preserve"> diagnosis).</t>
    </r>
  </si>
  <si>
    <r>
      <t>Notes regarding Chart 2.2</t>
    </r>
    <r>
      <rPr>
        <sz val="8"/>
        <color indexed="8"/>
        <rFont val="Arial"/>
        <family val="2"/>
      </rPr>
      <t>:</t>
    </r>
  </si>
  <si>
    <r>
      <t>Notes regarding Chart 2.1</t>
    </r>
    <r>
      <rPr>
        <sz val="8"/>
        <color indexed="8"/>
        <rFont val="Arial"/>
        <family val="2"/>
      </rPr>
      <t>:</t>
    </r>
  </si>
  <si>
    <t>view Chart 2.2 data</t>
  </si>
  <si>
    <t xml:space="preserve">5. Uist and Barra Hospital has been excluded from this chart due to very low patient numbers. </t>
  </si>
  <si>
    <t>* Some chart worksheets may have a separate data worksheet showing the numbers upon which the chart is based.</t>
  </si>
  <si>
    <t>Section 2</t>
  </si>
  <si>
    <t>Note that the full list, including other sections, appears in the PDF version of the report as Appendix B</t>
  </si>
  <si>
    <t>Table 2.1
(extra detail)</t>
  </si>
  <si>
    <t>Chart 2.1</t>
  </si>
  <si>
    <t>Chart 2.2</t>
  </si>
</sst>
</file>

<file path=xl/styles.xml><?xml version="1.0" encoding="utf-8"?>
<styleSheet xmlns="http://schemas.openxmlformats.org/spreadsheetml/2006/main">
  <numFmts count="5">
    <numFmt numFmtId="43" formatCode="_-* #,##0.00_-;\-* #,##0.00_-;_-* &quot;-&quot;??_-;_-@_-"/>
    <numFmt numFmtId="164" formatCode="0.0"/>
    <numFmt numFmtId="165" formatCode="#\ ###\ ##0"/>
    <numFmt numFmtId="166" formatCode="0.0%"/>
    <numFmt numFmtId="167" formatCode="###0"/>
  </numFmts>
  <fonts count="53">
    <font>
      <sz val="11"/>
      <color theme="1"/>
      <name val="Calibri"/>
      <family val="2"/>
      <scheme val="minor"/>
    </font>
    <font>
      <sz val="11"/>
      <color theme="1"/>
      <name val="Calibri"/>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sz val="11"/>
      <color indexed="8"/>
      <name val="Calibri"/>
      <family val="2"/>
    </font>
    <font>
      <b/>
      <sz val="8"/>
      <color indexed="9"/>
      <name val="Arial"/>
      <family val="2"/>
    </font>
    <font>
      <sz val="8"/>
      <color indexed="8"/>
      <name val="Arial"/>
      <family val="2"/>
    </font>
    <font>
      <sz val="8"/>
      <name val="Arial"/>
      <family val="2"/>
    </font>
    <font>
      <u/>
      <sz val="10"/>
      <color indexed="12"/>
      <name val="Arial"/>
      <family val="2"/>
    </font>
    <font>
      <i/>
      <u/>
      <sz val="8"/>
      <color indexed="12"/>
      <name val="Arial"/>
      <family val="2"/>
    </font>
    <font>
      <sz val="10"/>
      <name val="Arial"/>
      <family val="2"/>
    </font>
    <font>
      <i/>
      <sz val="10"/>
      <name val="Arial"/>
      <family val="2"/>
    </font>
    <font>
      <b/>
      <sz val="10"/>
      <color indexed="9"/>
      <name val="Arial"/>
      <family val="2"/>
    </font>
    <font>
      <i/>
      <sz val="8"/>
      <name val="Arial"/>
      <family val="2"/>
    </font>
    <font>
      <b/>
      <i/>
      <u/>
      <sz val="10"/>
      <color indexed="12"/>
      <name val="Arial"/>
      <family val="2"/>
    </font>
    <font>
      <u/>
      <sz val="10"/>
      <color indexed="12"/>
      <name val="Arial"/>
      <family val="2"/>
    </font>
    <font>
      <sz val="10"/>
      <color indexed="8"/>
      <name val="Arial"/>
      <family val="2"/>
    </font>
    <font>
      <b/>
      <sz val="8"/>
      <color indexed="8"/>
      <name val="Arial"/>
      <family val="2"/>
    </font>
    <font>
      <sz val="10"/>
      <name val="Arial"/>
      <family val="2"/>
    </font>
    <font>
      <b/>
      <sz val="8"/>
      <color indexed="55"/>
      <name val="Arial"/>
      <family val="2"/>
    </font>
    <font>
      <b/>
      <sz val="7"/>
      <color indexed="55"/>
      <name val="Arial"/>
      <family val="2"/>
    </font>
    <font>
      <sz val="8"/>
      <color indexed="55"/>
      <name val="Arial"/>
      <family val="2"/>
    </font>
    <font>
      <sz val="9"/>
      <color indexed="55"/>
      <name val="Calibri"/>
      <family val="2"/>
    </font>
    <font>
      <sz val="10"/>
      <color indexed="8"/>
      <name val="Calibri"/>
      <family val="2"/>
    </font>
    <font>
      <b/>
      <sz val="8"/>
      <color rgb="FF000000"/>
      <name val="Arial"/>
      <family val="2"/>
    </font>
    <font>
      <sz val="8"/>
      <color rgb="FF000000"/>
      <name val="Arial"/>
      <family val="2"/>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0"/>
      <name val="Arial"/>
      <family val="2"/>
    </font>
    <font>
      <sz val="8"/>
      <name val="Courier"/>
      <family val="3"/>
    </font>
    <font>
      <sz val="8"/>
      <color theme="1"/>
      <name val="Arial"/>
      <family val="2"/>
    </font>
    <font>
      <b/>
      <sz val="8"/>
      <color theme="1"/>
      <name val="Arial"/>
      <family val="2"/>
    </font>
    <font>
      <b/>
      <i/>
      <u/>
      <sz val="10"/>
      <name val="Arial"/>
      <family val="2"/>
    </font>
    <font>
      <b/>
      <i/>
      <sz val="10"/>
      <color theme="1"/>
      <name val="Arial"/>
      <family val="2"/>
    </font>
    <font>
      <i/>
      <u/>
      <sz val="10"/>
      <color indexed="12"/>
      <name val="Arial"/>
      <family val="2"/>
    </font>
    <font>
      <b/>
      <sz val="9"/>
      <color indexed="8"/>
      <name val="Arial Bold"/>
    </font>
    <font>
      <sz val="9"/>
      <color indexed="8"/>
      <name val="Arial"/>
      <family val="2"/>
    </font>
    <font>
      <b/>
      <strike/>
      <sz val="10"/>
      <color theme="1"/>
      <name val="Arial"/>
      <family val="2"/>
    </font>
    <font>
      <strike/>
      <sz val="10"/>
      <color theme="1"/>
      <name val="Arial"/>
      <family val="2"/>
    </font>
    <font>
      <sz val="11"/>
      <color theme="1"/>
      <name val="Calibri"/>
      <family val="2"/>
      <scheme val="minor"/>
    </font>
    <font>
      <sz val="10"/>
      <name val="Arial"/>
      <family val="2"/>
      <charset val="1"/>
    </font>
    <font>
      <u/>
      <sz val="10"/>
      <name val="Arial"/>
      <family val="2"/>
    </font>
    <font>
      <b/>
      <i/>
      <sz val="10"/>
      <color rgb="FF333399"/>
      <name val="Arial"/>
      <family val="2"/>
    </font>
    <font>
      <sz val="8"/>
      <color theme="0"/>
      <name val="Arial"/>
      <family val="2"/>
    </font>
    <font>
      <sz val="8"/>
      <color theme="0" tint="-0.34998626667073579"/>
      <name val="Arial"/>
      <family val="2"/>
    </font>
    <font>
      <u/>
      <sz val="8"/>
      <color theme="1"/>
      <name val="Arial"/>
      <family val="2"/>
    </font>
  </fonts>
  <fills count="11">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rgb="FF333399"/>
        <bgColor indexed="64"/>
      </patternFill>
    </fill>
    <fill>
      <patternFill patternType="solid">
        <fgColor theme="4" tint="0.79998168889431442"/>
        <bgColor indexed="64"/>
      </patternFill>
    </fill>
    <fill>
      <patternFill patternType="solid">
        <fgColor rgb="FFDBE5F1"/>
        <bgColor indexed="64"/>
      </patternFill>
    </fill>
  </fills>
  <borders count="56">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9"/>
      </left>
      <right style="thin">
        <color indexed="9"/>
      </right>
      <top/>
      <bottom style="thin">
        <color indexed="12"/>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thin">
        <color indexed="6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2"/>
      </right>
      <top style="thin">
        <color indexed="62"/>
      </top>
      <bottom style="thin">
        <color indexed="62"/>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bottom style="thin">
        <color indexed="12"/>
      </bottom>
      <diagonal/>
    </border>
    <border>
      <left/>
      <right style="thin">
        <color indexed="9"/>
      </right>
      <top/>
      <bottom/>
      <diagonal/>
    </border>
    <border>
      <left/>
      <right style="thin">
        <color indexed="9"/>
      </right>
      <top/>
      <bottom style="thin">
        <color indexed="12"/>
      </bottom>
      <diagonal/>
    </border>
    <border>
      <left/>
      <right style="thin">
        <color indexed="62"/>
      </right>
      <top/>
      <bottom/>
      <diagonal/>
    </border>
    <border>
      <left/>
      <right style="thin">
        <color indexed="9"/>
      </right>
      <top/>
      <bottom style="thin">
        <color indexed="64"/>
      </bottom>
      <diagonal/>
    </border>
    <border>
      <left style="thin">
        <color theme="0"/>
      </left>
      <right style="thin">
        <color theme="0"/>
      </right>
      <top/>
      <bottom style="thin">
        <color rgb="FF333399"/>
      </bottom>
      <diagonal/>
    </border>
    <border>
      <left style="thin">
        <color theme="0"/>
      </left>
      <right style="thin">
        <color rgb="FF333399"/>
      </right>
      <top/>
      <bottom style="thin">
        <color rgb="FF333399"/>
      </bottom>
      <diagonal/>
    </border>
    <border>
      <left style="thin">
        <color theme="0"/>
      </left>
      <right/>
      <top style="thin">
        <color rgb="FF333399"/>
      </top>
      <bottom style="thin">
        <color theme="0"/>
      </bottom>
      <diagonal/>
    </border>
    <border>
      <left/>
      <right/>
      <top style="thin">
        <color rgb="FF333399"/>
      </top>
      <bottom style="thin">
        <color theme="0"/>
      </bottom>
      <diagonal/>
    </border>
    <border>
      <left/>
      <right style="thin">
        <color rgb="FF333399"/>
      </right>
      <top style="thin">
        <color rgb="FF333399"/>
      </top>
      <bottom style="thin">
        <color theme="0"/>
      </bottom>
      <diagonal/>
    </border>
    <border>
      <left style="thin">
        <color rgb="FF333399"/>
      </left>
      <right/>
      <top style="thin">
        <color rgb="FF333399"/>
      </top>
      <bottom style="thin">
        <color rgb="FF333399"/>
      </bottom>
      <diagonal/>
    </border>
    <border>
      <left/>
      <right style="thin">
        <color theme="0"/>
      </right>
      <top style="thin">
        <color rgb="FF333399"/>
      </top>
      <bottom style="thin">
        <color rgb="FF333399"/>
      </bottom>
      <diagonal/>
    </border>
    <border>
      <left style="thin">
        <color rgb="FF333399"/>
      </left>
      <right style="thin">
        <color theme="0"/>
      </right>
      <top style="thin">
        <color rgb="FF333399"/>
      </top>
      <bottom/>
      <diagonal/>
    </border>
    <border>
      <left/>
      <right style="thin">
        <color theme="0"/>
      </right>
      <top style="thin">
        <color rgb="FF333399"/>
      </top>
      <bottom style="thin">
        <color theme="0"/>
      </bottom>
      <diagonal/>
    </border>
    <border>
      <left style="thin">
        <color theme="0"/>
      </left>
      <right style="thin">
        <color theme="0"/>
      </right>
      <top style="thin">
        <color rgb="FF333399"/>
      </top>
      <bottom/>
      <diagonal/>
    </border>
    <border>
      <left style="thin">
        <color rgb="FF333399"/>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rgb="FF333399"/>
      </right>
      <top/>
      <bottom style="thin">
        <color theme="0"/>
      </bottom>
      <diagonal/>
    </border>
    <border>
      <left style="thin">
        <color theme="0"/>
      </left>
      <right/>
      <top/>
      <bottom/>
      <diagonal/>
    </border>
    <border>
      <left/>
      <right style="thin">
        <color rgb="FF333399"/>
      </right>
      <top/>
      <bottom/>
      <diagonal/>
    </border>
    <border>
      <left style="thin">
        <color rgb="FF333399"/>
      </left>
      <right style="thin">
        <color rgb="FF333399"/>
      </right>
      <top style="thin">
        <color rgb="FF333399"/>
      </top>
      <bottom/>
      <diagonal/>
    </border>
    <border>
      <left style="thin">
        <color rgb="FF333399"/>
      </left>
      <right style="thin">
        <color rgb="FF333399"/>
      </right>
      <top/>
      <bottom/>
      <diagonal/>
    </border>
    <border>
      <left style="thin">
        <color rgb="FF333399"/>
      </left>
      <right/>
      <top style="thin">
        <color rgb="FF333399"/>
      </top>
      <bottom/>
      <diagonal/>
    </border>
    <border>
      <left/>
      <right/>
      <top style="thin">
        <color rgb="FF333399"/>
      </top>
      <bottom/>
      <diagonal/>
    </border>
    <border>
      <left style="thin">
        <color rgb="FF333399"/>
      </left>
      <right/>
      <top/>
      <bottom/>
      <diagonal/>
    </border>
    <border>
      <left style="thin">
        <color rgb="FF333399"/>
      </left>
      <right style="thin">
        <color rgb="FF333399"/>
      </right>
      <top/>
      <bottom style="thin">
        <color rgb="FF333399"/>
      </bottom>
      <diagonal/>
    </border>
    <border>
      <left style="thin">
        <color rgb="FF333399"/>
      </left>
      <right/>
      <top/>
      <bottom style="thin">
        <color rgb="FF333399"/>
      </bottom>
      <diagonal/>
    </border>
    <border>
      <left/>
      <right/>
      <top/>
      <bottom style="thin">
        <color rgb="FF333399"/>
      </bottom>
      <diagonal/>
    </border>
    <border>
      <left/>
      <right style="thin">
        <color rgb="FF333399"/>
      </right>
      <top/>
      <bottom style="thin">
        <color rgb="FF333399"/>
      </bottom>
      <diagonal/>
    </border>
    <border>
      <left style="thin">
        <color theme="0"/>
      </left>
      <right style="thin">
        <color theme="0"/>
      </right>
      <top style="thin">
        <color theme="0"/>
      </top>
      <bottom style="thin">
        <color theme="0"/>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s>
  <cellStyleXfs count="17">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6" fillId="0" borderId="0"/>
    <xf numFmtId="0" fontId="22" fillId="0" borderId="0"/>
    <xf numFmtId="0" fontId="8" fillId="0" borderId="0"/>
    <xf numFmtId="0" fontId="5" fillId="0" borderId="0"/>
    <xf numFmtId="0" fontId="36" fillId="0" borderId="0"/>
    <xf numFmtId="0" fontId="6" fillId="0" borderId="0"/>
    <xf numFmtId="0" fontId="6" fillId="0" borderId="0"/>
    <xf numFmtId="0" fontId="12" fillId="0" borderId="0" applyNumberFormat="0" applyFill="0" applyBorder="0" applyAlignment="0" applyProtection="0">
      <alignment vertical="top"/>
      <protection locked="0"/>
    </xf>
    <xf numFmtId="0" fontId="46" fillId="0" borderId="0"/>
    <xf numFmtId="0" fontId="47" fillId="0" borderId="0"/>
    <xf numFmtId="0" fontId="3" fillId="0" borderId="0"/>
    <xf numFmtId="0" fontId="2" fillId="0" borderId="0"/>
    <xf numFmtId="0" fontId="1" fillId="0" borderId="0"/>
  </cellStyleXfs>
  <cellXfs count="227">
    <xf numFmtId="0" fontId="0" fillId="0" borderId="0" xfId="0"/>
    <xf numFmtId="0" fontId="6" fillId="0" borderId="0" xfId="4" applyAlignment="1">
      <alignment horizontal="center"/>
    </xf>
    <xf numFmtId="0" fontId="6" fillId="0" borderId="0" xfId="4"/>
    <xf numFmtId="1" fontId="11" fillId="0" borderId="10" xfId="4" applyNumberFormat="1" applyFont="1" applyFill="1" applyBorder="1" applyAlignment="1">
      <alignment horizontal="center" wrapText="1"/>
    </xf>
    <xf numFmtId="0" fontId="15" fillId="0" borderId="0" xfId="4" applyFont="1"/>
    <xf numFmtId="0" fontId="11" fillId="0" borderId="0" xfId="4" applyFont="1"/>
    <xf numFmtId="0" fontId="6" fillId="0" borderId="15" xfId="4" applyBorder="1" applyAlignment="1">
      <alignment vertical="center"/>
    </xf>
    <xf numFmtId="0" fontId="14" fillId="0" borderId="0" xfId="4" applyFont="1" applyAlignment="1">
      <alignment horizontal="left" vertical="center" indent="1"/>
    </xf>
    <xf numFmtId="0" fontId="6" fillId="0" borderId="0" xfId="4" applyAlignment="1">
      <alignment vertical="center"/>
    </xf>
    <xf numFmtId="0" fontId="0" fillId="4" borderId="0" xfId="0" applyFill="1"/>
    <xf numFmtId="0" fontId="0" fillId="5" borderId="0" xfId="0" applyFill="1"/>
    <xf numFmtId="0" fontId="0" fillId="6" borderId="0" xfId="0" applyFill="1"/>
    <xf numFmtId="0" fontId="0" fillId="0" borderId="0" xfId="0" applyFill="1"/>
    <xf numFmtId="0" fontId="0" fillId="0" borderId="0" xfId="0" applyFill="1" applyAlignment="1">
      <alignment wrapText="1"/>
    </xf>
    <xf numFmtId="0" fontId="10" fillId="0" borderId="0" xfId="7" applyFont="1"/>
    <xf numFmtId="0" fontId="0" fillId="7" borderId="0" xfId="0" applyFill="1"/>
    <xf numFmtId="0" fontId="17" fillId="0" borderId="0" xfId="4" applyFont="1" applyAlignment="1">
      <alignment vertical="center" wrapText="1"/>
    </xf>
    <xf numFmtId="0" fontId="6" fillId="0" borderId="0" xfId="4" applyAlignment="1">
      <alignment horizontal="center" vertical="center"/>
    </xf>
    <xf numFmtId="0" fontId="17" fillId="0" borderId="0" xfId="4" applyFont="1" applyAlignment="1"/>
    <xf numFmtId="0" fontId="23" fillId="2" borderId="1" xfId="7" applyFont="1" applyFill="1" applyBorder="1" applyAlignment="1">
      <alignment vertical="center"/>
    </xf>
    <xf numFmtId="0" fontId="23" fillId="2" borderId="2" xfId="7" applyFont="1" applyFill="1" applyBorder="1" applyAlignment="1">
      <alignment vertical="center"/>
    </xf>
    <xf numFmtId="0" fontId="9" fillId="3" borderId="3" xfId="7" applyFont="1" applyFill="1" applyBorder="1" applyAlignment="1">
      <alignment horizontal="center" vertical="center"/>
    </xf>
    <xf numFmtId="0" fontId="23" fillId="2" borderId="4" xfId="7" applyFont="1" applyFill="1" applyBorder="1" applyAlignment="1">
      <alignment horizontal="center" vertical="center" wrapText="1"/>
    </xf>
    <xf numFmtId="0" fontId="23" fillId="2" borderId="5" xfId="7" applyFont="1" applyFill="1" applyBorder="1" applyAlignment="1">
      <alignment horizontal="center" vertical="center" wrapText="1"/>
    </xf>
    <xf numFmtId="0" fontId="24" fillId="2" borderId="5" xfId="7" applyFont="1" applyFill="1" applyBorder="1" applyAlignment="1">
      <alignment horizontal="center" vertical="center" wrapText="1"/>
    </xf>
    <xf numFmtId="0" fontId="24" fillId="2" borderId="14" xfId="7" applyFont="1" applyFill="1" applyBorder="1" applyAlignment="1">
      <alignment horizontal="center" vertical="center" wrapText="1"/>
    </xf>
    <xf numFmtId="0" fontId="23" fillId="2" borderId="6" xfId="7" applyFont="1" applyFill="1" applyBorder="1" applyAlignment="1">
      <alignment horizontal="center" vertical="center" wrapText="1"/>
    </xf>
    <xf numFmtId="0" fontId="9" fillId="3" borderId="7" xfId="7" applyFont="1" applyFill="1" applyBorder="1" applyAlignment="1">
      <alignment horizontal="center" vertical="center"/>
    </xf>
    <xf numFmtId="0" fontId="9" fillId="3" borderId="8" xfId="7" applyFont="1" applyFill="1" applyBorder="1" applyAlignment="1">
      <alignment horizontal="center" vertical="center"/>
    </xf>
    <xf numFmtId="0" fontId="10" fillId="0" borderId="9" xfId="7" applyFont="1" applyFill="1" applyBorder="1" applyAlignment="1">
      <alignment horizontal="center" vertical="center"/>
    </xf>
    <xf numFmtId="1" fontId="10" fillId="0" borderId="9" xfId="7" applyNumberFormat="1" applyFont="1" applyBorder="1" applyAlignment="1">
      <alignment horizontal="center" vertical="center"/>
    </xf>
    <xf numFmtId="0" fontId="10" fillId="0" borderId="9" xfId="7" applyFont="1" applyBorder="1" applyAlignment="1">
      <alignment horizontal="center" vertical="center"/>
    </xf>
    <xf numFmtId="1" fontId="25" fillId="2" borderId="11" xfId="7" applyNumberFormat="1" applyFont="1" applyFill="1" applyBorder="1" applyAlignment="1">
      <alignment horizontal="center" vertical="center"/>
    </xf>
    <xf numFmtId="0" fontId="25" fillId="2" borderId="5" xfId="7" applyFont="1" applyFill="1" applyBorder="1" applyAlignment="1">
      <alignment horizontal="center" vertical="center"/>
    </xf>
    <xf numFmtId="164" fontId="25" fillId="2" borderId="5" xfId="7" applyNumberFormat="1" applyFont="1" applyFill="1" applyBorder="1" applyAlignment="1">
      <alignment horizontal="center" vertical="center"/>
    </xf>
    <xf numFmtId="166" fontId="25" fillId="2" borderId="14" xfId="7" applyNumberFormat="1" applyFont="1" applyFill="1" applyBorder="1" applyAlignment="1">
      <alignment horizontal="center" vertical="center"/>
    </xf>
    <xf numFmtId="0" fontId="25" fillId="2" borderId="12" xfId="7" applyFont="1" applyFill="1" applyBorder="1" applyAlignment="1">
      <alignment horizontal="center" vertical="center"/>
    </xf>
    <xf numFmtId="0" fontId="25" fillId="2" borderId="13" xfId="7" applyFont="1" applyFill="1" applyBorder="1" applyAlignment="1">
      <alignment horizontal="center" vertical="center"/>
    </xf>
    <xf numFmtId="0" fontId="10" fillId="0" borderId="0" xfId="7" applyFont="1" applyAlignment="1">
      <alignment horizontal="center"/>
    </xf>
    <xf numFmtId="166" fontId="26" fillId="0" borderId="5" xfId="7" applyNumberFormat="1" applyFont="1" applyFill="1" applyBorder="1" applyAlignment="1">
      <alignment horizontal="center" vertical="center"/>
    </xf>
    <xf numFmtId="0" fontId="30" fillId="0" borderId="0" xfId="0" applyFont="1"/>
    <xf numFmtId="0" fontId="0" fillId="0" borderId="0" xfId="0" applyBorder="1"/>
    <xf numFmtId="0" fontId="6" fillId="0" borderId="0" xfId="4"/>
    <xf numFmtId="0" fontId="6" fillId="0" borderId="9" xfId="4" applyBorder="1" applyAlignment="1">
      <alignment horizontal="center" vertical="center" wrapText="1"/>
    </xf>
    <xf numFmtId="0" fontId="31" fillId="8" borderId="29" xfId="0" applyFont="1" applyFill="1" applyBorder="1" applyAlignment="1">
      <alignment vertical="center" wrapText="1"/>
    </xf>
    <xf numFmtId="0" fontId="33" fillId="8" borderId="30" xfId="0" applyFont="1" applyFill="1" applyBorder="1" applyAlignment="1">
      <alignment vertical="center"/>
    </xf>
    <xf numFmtId="0" fontId="33" fillId="8" borderId="24" xfId="0" applyFont="1" applyFill="1" applyBorder="1" applyAlignment="1">
      <alignment horizontal="center" vertical="top" wrapText="1"/>
    </xf>
    <xf numFmtId="0" fontId="33" fillId="8" borderId="25" xfId="0" applyFont="1" applyFill="1" applyBorder="1" applyAlignment="1">
      <alignment horizontal="center" vertical="top" wrapText="1"/>
    </xf>
    <xf numFmtId="0" fontId="6" fillId="0" borderId="0" xfId="4" applyFill="1"/>
    <xf numFmtId="0" fontId="16" fillId="0" borderId="15" xfId="4" applyFont="1" applyFill="1" applyBorder="1" applyAlignment="1">
      <alignment horizontal="center" vertical="center" wrapText="1"/>
    </xf>
    <xf numFmtId="0" fontId="37" fillId="0" borderId="0" xfId="0" applyFont="1" applyAlignment="1">
      <alignment vertical="center"/>
    </xf>
    <xf numFmtId="165" fontId="10" fillId="0" borderId="9" xfId="7" applyNumberFormat="1" applyFont="1" applyBorder="1" applyAlignment="1">
      <alignment horizontal="center" vertical="center"/>
    </xf>
    <xf numFmtId="0" fontId="13" fillId="0" borderId="0" xfId="1" applyFont="1" applyAlignment="1" applyProtection="1">
      <alignment vertical="center"/>
    </xf>
    <xf numFmtId="0" fontId="13" fillId="0" borderId="0" xfId="1" applyFont="1" applyAlignment="1" applyProtection="1">
      <alignment horizontal="right" vertical="center" wrapText="1"/>
    </xf>
    <xf numFmtId="0" fontId="6" fillId="0" borderId="0" xfId="4"/>
    <xf numFmtId="0" fontId="6" fillId="0" borderId="0" xfId="4" applyFill="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Border="1" applyAlignment="1">
      <alignment vertical="center"/>
    </xf>
    <xf numFmtId="0" fontId="30" fillId="8" borderId="31" xfId="0" applyFont="1" applyFill="1" applyBorder="1" applyAlignment="1">
      <alignment vertical="center"/>
    </xf>
    <xf numFmtId="0" fontId="30" fillId="8" borderId="33" xfId="0" applyFont="1" applyFill="1" applyBorder="1" applyAlignment="1">
      <alignment horizontal="center" vertical="center"/>
    </xf>
    <xf numFmtId="0" fontId="30" fillId="8" borderId="33" xfId="0" applyFont="1" applyFill="1" applyBorder="1" applyAlignment="1">
      <alignment vertical="center"/>
    </xf>
    <xf numFmtId="0" fontId="31" fillId="8" borderId="34" xfId="0" applyFont="1" applyFill="1" applyBorder="1" applyAlignment="1">
      <alignment vertical="center"/>
    </xf>
    <xf numFmtId="0" fontId="31" fillId="8" borderId="35" xfId="0" applyFont="1" applyFill="1" applyBorder="1" applyAlignment="1">
      <alignment horizontal="center" vertical="top" wrapText="1"/>
    </xf>
    <xf numFmtId="0" fontId="31" fillId="8" borderId="36" xfId="0" applyFont="1" applyFill="1" applyBorder="1" applyAlignment="1">
      <alignment horizontal="center" vertical="top" wrapText="1"/>
    </xf>
    <xf numFmtId="0" fontId="31" fillId="8" borderId="37" xfId="0" applyFont="1" applyFill="1" applyBorder="1" applyAlignment="1">
      <alignment horizontal="center" vertical="top" wrapText="1"/>
    </xf>
    <xf numFmtId="0" fontId="32" fillId="0" borderId="40" xfId="0" applyFont="1" applyBorder="1" applyAlignment="1">
      <alignment vertical="center"/>
    </xf>
    <xf numFmtId="165" fontId="32" fillId="0" borderId="40" xfId="0" applyNumberFormat="1" applyFont="1" applyBorder="1" applyAlignment="1">
      <alignment horizontal="center" vertical="center"/>
    </xf>
    <xf numFmtId="1" fontId="32" fillId="0" borderId="41" xfId="0" applyNumberFormat="1" applyFont="1" applyBorder="1" applyAlignment="1">
      <alignment horizontal="center" vertical="center"/>
    </xf>
    <xf numFmtId="1" fontId="40" fillId="0" borderId="41" xfId="0" applyNumberFormat="1" applyFont="1" applyBorder="1" applyAlignment="1">
      <alignment horizontal="center" vertical="center"/>
    </xf>
    <xf numFmtId="1" fontId="40" fillId="0" borderId="42" xfId="0" applyNumberFormat="1" applyFont="1" applyBorder="1" applyAlignment="1">
      <alignment horizontal="center" vertical="center"/>
    </xf>
    <xf numFmtId="1" fontId="40" fillId="0" borderId="43" xfId="0" applyNumberFormat="1" applyFont="1" applyBorder="1" applyAlignment="1">
      <alignment horizontal="center" vertical="center"/>
    </xf>
    <xf numFmtId="1" fontId="40" fillId="0" borderId="44" xfId="0" applyNumberFormat="1" applyFont="1" applyBorder="1" applyAlignment="1">
      <alignment horizontal="center" vertical="center"/>
    </xf>
    <xf numFmtId="1" fontId="40" fillId="0" borderId="0" xfId="0" applyNumberFormat="1" applyFont="1" applyBorder="1" applyAlignment="1">
      <alignment horizontal="center" vertical="center"/>
    </xf>
    <xf numFmtId="1" fontId="40" fillId="0" borderId="39" xfId="0" applyNumberFormat="1" applyFont="1" applyBorder="1" applyAlignment="1">
      <alignment horizontal="center" vertical="center"/>
    </xf>
    <xf numFmtId="0" fontId="32" fillId="0" borderId="41" xfId="0" applyFont="1" applyBorder="1" applyAlignment="1">
      <alignment vertical="center"/>
    </xf>
    <xf numFmtId="165" fontId="32" fillId="0" borderId="41" xfId="0" applyNumberFormat="1" applyFont="1" applyBorder="1" applyAlignment="1">
      <alignment horizontal="center" vertical="center"/>
    </xf>
    <xf numFmtId="0" fontId="30" fillId="9" borderId="41" xfId="0" applyFont="1" applyFill="1" applyBorder="1" applyAlignment="1">
      <alignment vertical="center"/>
    </xf>
    <xf numFmtId="165" fontId="30" fillId="9" borderId="41" xfId="0" applyNumberFormat="1" applyFont="1" applyFill="1" applyBorder="1" applyAlignment="1">
      <alignment horizontal="center" vertical="center"/>
    </xf>
    <xf numFmtId="1" fontId="30" fillId="9" borderId="41" xfId="0" applyNumberFormat="1" applyFont="1" applyFill="1" applyBorder="1" applyAlignment="1">
      <alignment horizontal="center" vertical="center"/>
    </xf>
    <xf numFmtId="1" fontId="34" fillId="9" borderId="41" xfId="0" applyNumberFormat="1" applyFont="1" applyFill="1" applyBorder="1" applyAlignment="1">
      <alignment horizontal="center" vertical="center"/>
    </xf>
    <xf numFmtId="1" fontId="34" fillId="9" borderId="44" xfId="0" applyNumberFormat="1" applyFont="1" applyFill="1" applyBorder="1" applyAlignment="1">
      <alignment horizontal="center" vertical="center"/>
    </xf>
    <xf numFmtId="1" fontId="34" fillId="9" borderId="0" xfId="0" applyNumberFormat="1" applyFont="1" applyFill="1" applyBorder="1" applyAlignment="1">
      <alignment horizontal="center" vertical="center"/>
    </xf>
    <xf numFmtId="1" fontId="34" fillId="9" borderId="39" xfId="0" applyNumberFormat="1" applyFont="1" applyFill="1" applyBorder="1" applyAlignment="1">
      <alignment horizontal="center" vertical="center"/>
    </xf>
    <xf numFmtId="0" fontId="30" fillId="0" borderId="41" xfId="0" applyFont="1" applyBorder="1" applyAlignment="1">
      <alignment vertical="center"/>
    </xf>
    <xf numFmtId="165" fontId="30" fillId="0" borderId="41" xfId="0" applyNumberFormat="1" applyFont="1" applyBorder="1" applyAlignment="1">
      <alignment horizontal="center" vertical="center"/>
    </xf>
    <xf numFmtId="1" fontId="30" fillId="0" borderId="41" xfId="0" applyNumberFormat="1" applyFont="1" applyBorder="1" applyAlignment="1">
      <alignment horizontal="center" vertical="center"/>
    </xf>
    <xf numFmtId="1" fontId="34" fillId="0" borderId="41" xfId="0" applyNumberFormat="1" applyFont="1" applyBorder="1" applyAlignment="1">
      <alignment horizontal="center" vertical="center"/>
    </xf>
    <xf numFmtId="1" fontId="34" fillId="0" borderId="44" xfId="0" applyNumberFormat="1" applyFont="1" applyBorder="1" applyAlignment="1">
      <alignment horizontal="center" vertical="center"/>
    </xf>
    <xf numFmtId="1" fontId="34" fillId="0" borderId="0" xfId="0" applyNumberFormat="1" applyFont="1" applyBorder="1" applyAlignment="1">
      <alignment horizontal="center" vertical="center"/>
    </xf>
    <xf numFmtId="1" fontId="34" fillId="0" borderId="39" xfId="0" applyNumberFormat="1" applyFont="1" applyBorder="1" applyAlignment="1">
      <alignment horizontal="center" vertical="center"/>
    </xf>
    <xf numFmtId="0" fontId="30" fillId="9" borderId="45" xfId="0" applyFont="1" applyFill="1" applyBorder="1" applyAlignment="1">
      <alignment vertical="center"/>
    </xf>
    <xf numFmtId="165" fontId="30" fillId="9" borderId="45" xfId="0" applyNumberFormat="1" applyFont="1" applyFill="1" applyBorder="1" applyAlignment="1">
      <alignment horizontal="center" vertical="center"/>
    </xf>
    <xf numFmtId="1" fontId="30" fillId="9" borderId="45" xfId="0" applyNumberFormat="1" applyFont="1" applyFill="1" applyBorder="1" applyAlignment="1">
      <alignment horizontal="center" vertical="center"/>
    </xf>
    <xf numFmtId="1" fontId="34" fillId="9" borderId="45" xfId="0" applyNumberFormat="1" applyFont="1" applyFill="1" applyBorder="1" applyAlignment="1">
      <alignment horizontal="center" vertical="center"/>
    </xf>
    <xf numFmtId="1" fontId="34" fillId="9" borderId="46" xfId="0" applyNumberFormat="1" applyFont="1" applyFill="1" applyBorder="1" applyAlignment="1">
      <alignment horizontal="center" vertical="center"/>
    </xf>
    <xf numFmtId="1" fontId="34" fillId="9" borderId="47" xfId="0" applyNumberFormat="1" applyFont="1" applyFill="1" applyBorder="1" applyAlignment="1">
      <alignment horizontal="center" vertical="center"/>
    </xf>
    <xf numFmtId="1" fontId="34" fillId="9" borderId="48" xfId="0" applyNumberFormat="1" applyFont="1" applyFill="1" applyBorder="1" applyAlignment="1">
      <alignment horizontal="center" vertical="center"/>
    </xf>
    <xf numFmtId="0" fontId="35" fillId="8" borderId="35" xfId="0" applyFont="1" applyFill="1" applyBorder="1" applyAlignment="1">
      <alignment horizontal="center" vertical="top" wrapText="1"/>
    </xf>
    <xf numFmtId="0" fontId="9" fillId="3" borderId="3" xfId="7" applyFont="1" applyFill="1" applyBorder="1" applyAlignment="1">
      <alignment horizontal="center" vertical="center" wrapText="1"/>
    </xf>
    <xf numFmtId="0" fontId="6" fillId="0" borderId="0" xfId="4" applyFill="1"/>
    <xf numFmtId="0" fontId="6" fillId="0" borderId="0" xfId="4"/>
    <xf numFmtId="0" fontId="6" fillId="0" borderId="0" xfId="4" applyFill="1" applyAlignment="1">
      <alignment horizontal="center"/>
    </xf>
    <xf numFmtId="0" fontId="30" fillId="0" borderId="40" xfId="0" applyFont="1" applyBorder="1" applyAlignment="1">
      <alignment vertical="center"/>
    </xf>
    <xf numFmtId="0" fontId="30" fillId="0" borderId="40" xfId="0" applyFont="1" applyBorder="1" applyAlignment="1">
      <alignment horizontal="center" vertical="center" wrapText="1"/>
    </xf>
    <xf numFmtId="0" fontId="32" fillId="0" borderId="41" xfId="0" applyFont="1" applyBorder="1" applyAlignment="1">
      <alignment vertical="center" wrapText="1"/>
    </xf>
    <xf numFmtId="0" fontId="30" fillId="0" borderId="41" xfId="0" applyFont="1" applyBorder="1" applyAlignment="1">
      <alignment horizontal="center" vertical="center"/>
    </xf>
    <xf numFmtId="0" fontId="30" fillId="0" borderId="41" xfId="0" applyFont="1" applyBorder="1" applyAlignment="1">
      <alignment horizontal="left" vertical="center" wrapText="1" indent="2"/>
    </xf>
    <xf numFmtId="0" fontId="34" fillId="0" borderId="41" xfId="0" applyFont="1" applyBorder="1" applyAlignment="1">
      <alignment horizontal="center" vertical="center"/>
    </xf>
    <xf numFmtId="164" fontId="34" fillId="0" borderId="41" xfId="0" applyNumberFormat="1" applyFont="1" applyBorder="1" applyAlignment="1">
      <alignment horizontal="center" vertical="center"/>
    </xf>
    <xf numFmtId="0" fontId="34" fillId="0" borderId="41" xfId="0" applyFont="1" applyBorder="1" applyAlignment="1">
      <alignment vertical="center"/>
    </xf>
    <xf numFmtId="164" fontId="30" fillId="0" borderId="41" xfId="0" applyNumberFormat="1" applyFont="1" applyBorder="1" applyAlignment="1">
      <alignment horizontal="center" vertical="center"/>
    </xf>
    <xf numFmtId="0" fontId="30" fillId="0" borderId="41" xfId="0" applyFont="1" applyBorder="1" applyAlignment="1">
      <alignment horizontal="left" vertical="center"/>
    </xf>
    <xf numFmtId="43" fontId="34" fillId="0" borderId="41" xfId="0" applyNumberFormat="1" applyFont="1" applyBorder="1" applyAlignment="1">
      <alignment horizontal="center" vertical="center"/>
    </xf>
    <xf numFmtId="0" fontId="30" fillId="0" borderId="45" xfId="0" applyFont="1" applyBorder="1" applyAlignment="1">
      <alignment vertical="center"/>
    </xf>
    <xf numFmtId="0" fontId="34" fillId="0" borderId="45" xfId="0" applyFont="1" applyBorder="1" applyAlignment="1">
      <alignment horizontal="center" vertical="center"/>
    </xf>
    <xf numFmtId="164" fontId="34" fillId="0" borderId="45" xfId="0" applyNumberFormat="1" applyFont="1" applyBorder="1" applyAlignment="1">
      <alignment horizontal="center" vertical="center"/>
    </xf>
    <xf numFmtId="43" fontId="34" fillId="0" borderId="45" xfId="0" applyNumberFormat="1" applyFont="1" applyBorder="1" applyAlignment="1">
      <alignment horizontal="center" vertical="center"/>
    </xf>
    <xf numFmtId="0" fontId="32" fillId="10" borderId="41" xfId="0" applyFont="1" applyFill="1" applyBorder="1" applyAlignment="1">
      <alignment vertical="center" wrapText="1"/>
    </xf>
    <xf numFmtId="0" fontId="30" fillId="10" borderId="41" xfId="0" applyFont="1" applyFill="1" applyBorder="1" applyAlignment="1">
      <alignment horizontal="center" vertical="center"/>
    </xf>
    <xf numFmtId="165" fontId="30" fillId="10" borderId="41" xfId="0" applyNumberFormat="1" applyFont="1" applyFill="1" applyBorder="1" applyAlignment="1">
      <alignment horizontal="center" vertical="center"/>
    </xf>
    <xf numFmtId="0" fontId="30" fillId="10" borderId="41" xfId="0" applyFont="1" applyFill="1" applyBorder="1" applyAlignment="1">
      <alignment horizontal="left" vertical="center" wrapText="1" indent="2"/>
    </xf>
    <xf numFmtId="164" fontId="30" fillId="10" borderId="41" xfId="0" applyNumberFormat="1" applyFont="1" applyFill="1" applyBorder="1" applyAlignment="1">
      <alignment horizontal="center" vertical="center"/>
    </xf>
    <xf numFmtId="0" fontId="30" fillId="10" borderId="41" xfId="0" applyFont="1" applyFill="1" applyBorder="1" applyAlignment="1">
      <alignment horizontal="center" vertical="center" wrapText="1"/>
    </xf>
    <xf numFmtId="43" fontId="30" fillId="10" borderId="41" xfId="0" applyNumberFormat="1" applyFont="1" applyFill="1" applyBorder="1" applyAlignment="1">
      <alignment horizontal="center" vertical="center"/>
    </xf>
    <xf numFmtId="0" fontId="34" fillId="0" borderId="0" xfId="0" applyFont="1" applyAlignment="1">
      <alignment vertical="center"/>
    </xf>
    <xf numFmtId="0" fontId="16" fillId="3" borderId="15" xfId="4" applyFont="1" applyFill="1" applyBorder="1" applyAlignment="1">
      <alignment horizontal="center" vertical="center" wrapText="1"/>
    </xf>
    <xf numFmtId="0" fontId="41" fillId="0" borderId="0" xfId="1" applyFont="1" applyAlignment="1" applyProtection="1">
      <alignment vertical="center"/>
    </xf>
    <xf numFmtId="0" fontId="11" fillId="0" borderId="0" xfId="4" applyFont="1" applyBorder="1" applyAlignment="1">
      <alignment vertical="center" wrapText="1"/>
    </xf>
    <xf numFmtId="0" fontId="6" fillId="0" borderId="0" xfId="4" applyFill="1"/>
    <xf numFmtId="0" fontId="6" fillId="0" borderId="0" xfId="4"/>
    <xf numFmtId="0" fontId="6" fillId="0" borderId="22" xfId="4" applyBorder="1"/>
    <xf numFmtId="0" fontId="10" fillId="0" borderId="0" xfId="7" applyNumberFormat="1" applyFont="1"/>
    <xf numFmtId="0" fontId="6" fillId="0" borderId="0" xfId="10"/>
    <xf numFmtId="165" fontId="44" fillId="0" borderId="41" xfId="0" applyNumberFormat="1" applyFont="1" applyBorder="1" applyAlignment="1">
      <alignment horizontal="center" vertical="center"/>
    </xf>
    <xf numFmtId="165" fontId="45" fillId="0" borderId="41" xfId="0" applyNumberFormat="1" applyFont="1" applyBorder="1" applyAlignment="1">
      <alignment horizontal="center" vertical="center"/>
    </xf>
    <xf numFmtId="165" fontId="45" fillId="9" borderId="45" xfId="0" applyNumberFormat="1" applyFont="1" applyFill="1" applyBorder="1" applyAlignment="1">
      <alignment horizontal="center" vertical="center"/>
    </xf>
    <xf numFmtId="165" fontId="40" fillId="0" borderId="41" xfId="0" applyNumberFormat="1" applyFont="1" applyBorder="1" applyAlignment="1">
      <alignment horizontal="center" vertical="center"/>
    </xf>
    <xf numFmtId="165" fontId="34" fillId="9" borderId="41" xfId="0" applyNumberFormat="1" applyFont="1" applyFill="1" applyBorder="1" applyAlignment="1">
      <alignment horizontal="center" vertical="center"/>
    </xf>
    <xf numFmtId="165" fontId="34" fillId="0" borderId="41" xfId="0" applyNumberFormat="1" applyFont="1" applyBorder="1" applyAlignment="1">
      <alignment horizontal="center" vertical="center"/>
    </xf>
    <xf numFmtId="0" fontId="4" fillId="0" borderId="0" xfId="0" applyFont="1" applyFill="1" applyAlignment="1">
      <alignment horizontal="center" vertical="center"/>
    </xf>
    <xf numFmtId="0" fontId="13" fillId="0" borderId="0" xfId="1" applyFont="1" applyAlignment="1" applyProtection="1">
      <alignment horizontal="right" vertical="center" wrapText="1"/>
    </xf>
    <xf numFmtId="0" fontId="9" fillId="3" borderId="3" xfId="7" applyFont="1" applyFill="1" applyBorder="1" applyAlignment="1">
      <alignment horizontal="center" vertical="center" wrapText="1"/>
    </xf>
    <xf numFmtId="0" fontId="6" fillId="0" borderId="0" xfId="4"/>
    <xf numFmtId="0" fontId="27" fillId="0" borderId="0" xfId="0" applyFont="1" applyBorder="1"/>
    <xf numFmtId="0" fontId="13" fillId="0" borderId="0" xfId="1" applyFont="1" applyAlignment="1" applyProtection="1">
      <alignment horizontal="right" vertical="center" wrapText="1"/>
    </xf>
    <xf numFmtId="0" fontId="6" fillId="0" borderId="0" xfId="4"/>
    <xf numFmtId="0" fontId="6" fillId="0" borderId="0" xfId="4" applyBorder="1"/>
    <xf numFmtId="0" fontId="0" fillId="0" borderId="0" xfId="0" applyFill="1" applyBorder="1"/>
    <xf numFmtId="0" fontId="18" fillId="0" borderId="0" xfId="1" applyFont="1" applyBorder="1" applyAlignment="1" applyProtection="1">
      <alignment horizontal="center" vertical="center"/>
    </xf>
    <xf numFmtId="0" fontId="6" fillId="0" borderId="0" xfId="4"/>
    <xf numFmtId="0" fontId="48" fillId="0" borderId="0" xfId="1" applyFont="1" applyBorder="1" applyAlignment="1" applyProtection="1">
      <alignment horizontal="center" vertical="center"/>
    </xf>
    <xf numFmtId="0" fontId="49" fillId="0" borderId="0" xfId="1" applyFont="1" applyBorder="1" applyAlignment="1" applyProtection="1">
      <alignment vertical="center"/>
    </xf>
    <xf numFmtId="0" fontId="50" fillId="0" borderId="0" xfId="7" applyFont="1"/>
    <xf numFmtId="0" fontId="0" fillId="0" borderId="0" xfId="0" applyBorder="1" applyAlignment="1"/>
    <xf numFmtId="0" fontId="50" fillId="0" borderId="49" xfId="7" applyFont="1" applyFill="1" applyBorder="1" applyAlignment="1">
      <alignment horizontal="center" vertical="center"/>
    </xf>
    <xf numFmtId="0" fontId="50" fillId="0" borderId="49" xfId="7" applyFont="1" applyBorder="1" applyAlignment="1">
      <alignment horizontal="center"/>
    </xf>
    <xf numFmtId="0" fontId="50" fillId="0" borderId="49" xfId="6" applyFont="1" applyFill="1" applyBorder="1" applyAlignment="1">
      <alignment horizontal="center" vertical="center"/>
    </xf>
    <xf numFmtId="0" fontId="42" fillId="0" borderId="0" xfId="10" applyFont="1" applyBorder="1" applyAlignment="1">
      <alignment horizontal="center" vertical="center"/>
    </xf>
    <xf numFmtId="0" fontId="43" fillId="2" borderId="0" xfId="10" applyFont="1" applyFill="1" applyBorder="1" applyAlignment="1"/>
    <xf numFmtId="0" fontId="6" fillId="0" borderId="0" xfId="10" applyBorder="1" applyAlignment="1"/>
    <xf numFmtId="0" fontId="43" fillId="0" borderId="0" xfId="10" applyFont="1" applyBorder="1" applyAlignment="1">
      <alignment horizontal="left"/>
    </xf>
    <xf numFmtId="0" fontId="43" fillId="0" borderId="0" xfId="10" applyFont="1" applyBorder="1" applyAlignment="1">
      <alignment horizontal="center"/>
    </xf>
    <xf numFmtId="0" fontId="43" fillId="0" borderId="0" xfId="10" applyFont="1" applyBorder="1" applyAlignment="1">
      <alignment horizontal="left" vertical="top"/>
    </xf>
    <xf numFmtId="167" fontId="43" fillId="0" borderId="0" xfId="10" applyNumberFormat="1" applyFont="1" applyBorder="1" applyAlignment="1">
      <alignment horizontal="right" vertical="center"/>
    </xf>
    <xf numFmtId="0" fontId="6" fillId="0" borderId="0" xfId="4" applyFont="1" applyBorder="1" applyAlignment="1">
      <alignment horizontal="left" vertical="center"/>
    </xf>
    <xf numFmtId="0" fontId="33" fillId="0" borderId="0" xfId="4" applyFont="1" applyAlignment="1">
      <alignment horizontal="center" vertical="center"/>
    </xf>
    <xf numFmtId="0" fontId="20" fillId="0" borderId="0" xfId="0" applyFont="1"/>
    <xf numFmtId="165" fontId="10" fillId="0" borderId="0" xfId="7" applyNumberFormat="1" applyFont="1"/>
    <xf numFmtId="0" fontId="51" fillId="0" borderId="0" xfId="7" applyFont="1"/>
    <xf numFmtId="0" fontId="51" fillId="0" borderId="49" xfId="7" applyFont="1" applyFill="1" applyBorder="1" applyAlignment="1">
      <alignment horizontal="center" vertical="center"/>
    </xf>
    <xf numFmtId="0" fontId="51" fillId="0" borderId="49" xfId="7" applyFont="1" applyBorder="1" applyAlignment="1">
      <alignment horizontal="center"/>
    </xf>
    <xf numFmtId="0" fontId="51" fillId="0" borderId="49" xfId="6" applyFont="1" applyFill="1" applyBorder="1" applyAlignment="1">
      <alignment horizontal="center" vertical="center"/>
    </xf>
    <xf numFmtId="0" fontId="2" fillId="0" borderId="0" xfId="0" applyFont="1" applyFill="1"/>
    <xf numFmtId="0" fontId="6" fillId="0" borderId="50" xfId="4" applyFont="1" applyFill="1" applyBorder="1" applyAlignment="1">
      <alignment horizontal="left" vertical="center" wrapText="1" indent="1"/>
    </xf>
    <xf numFmtId="0" fontId="6" fillId="0" borderId="51" xfId="4" applyBorder="1" applyAlignment="1">
      <alignment vertical="center"/>
    </xf>
    <xf numFmtId="0" fontId="12" fillId="0" borderId="50" xfId="1" applyFill="1" applyBorder="1" applyAlignment="1" applyProtection="1">
      <alignment horizontal="center" vertical="center" wrapText="1"/>
    </xf>
    <xf numFmtId="0" fontId="6" fillId="0" borderId="0" xfId="4" applyFill="1"/>
    <xf numFmtId="0" fontId="11" fillId="0" borderId="0" xfId="0" applyFont="1" applyFill="1"/>
    <xf numFmtId="0" fontId="28" fillId="0" borderId="0" xfId="0" applyFont="1" applyFill="1" applyAlignment="1">
      <alignment horizontal="left" readingOrder="1"/>
    </xf>
    <xf numFmtId="0" fontId="29" fillId="0" borderId="0" xfId="0" applyFont="1" applyFill="1" applyAlignment="1">
      <alignment horizontal="left" vertical="top" wrapText="1" readingOrder="1"/>
    </xf>
    <xf numFmtId="0" fontId="29" fillId="0" borderId="0" xfId="0" applyFont="1" applyFill="1" applyAlignment="1">
      <alignment horizontal="left" wrapText="1" readingOrder="1"/>
    </xf>
    <xf numFmtId="0" fontId="6" fillId="0" borderId="0" xfId="4"/>
    <xf numFmtId="0" fontId="16" fillId="0" borderId="51" xfId="4" applyFont="1" applyFill="1" applyBorder="1" applyAlignment="1">
      <alignment horizontal="center" vertical="center" wrapText="1"/>
    </xf>
    <xf numFmtId="0" fontId="6" fillId="0" borderId="0" xfId="4" applyFill="1"/>
    <xf numFmtId="0" fontId="29" fillId="0" borderId="0" xfId="0" applyFont="1" applyFill="1" applyAlignment="1">
      <alignment horizontal="left" vertical="top" wrapText="1" readingOrder="1"/>
    </xf>
    <xf numFmtId="0" fontId="29" fillId="0" borderId="0" xfId="0" applyFont="1" applyFill="1" applyAlignment="1">
      <alignment horizontal="left" wrapText="1" readingOrder="1"/>
    </xf>
    <xf numFmtId="0" fontId="6" fillId="0" borderId="0" xfId="4" applyFill="1"/>
    <xf numFmtId="0" fontId="6" fillId="0" borderId="0" xfId="4"/>
    <xf numFmtId="0" fontId="6" fillId="0" borderId="0" xfId="4"/>
    <xf numFmtId="0" fontId="38" fillId="0" borderId="0" xfId="0" applyFont="1" applyAlignment="1">
      <alignment vertical="center"/>
    </xf>
    <xf numFmtId="0" fontId="32" fillId="0" borderId="0" xfId="0" applyFont="1" applyFill="1"/>
    <xf numFmtId="0" fontId="16" fillId="3" borderId="51" xfId="4" applyFont="1" applyFill="1" applyBorder="1" applyAlignment="1">
      <alignment horizontal="center" vertical="center" wrapText="1"/>
    </xf>
    <xf numFmtId="0" fontId="16" fillId="3" borderId="54" xfId="4" applyFont="1" applyFill="1" applyBorder="1" applyAlignment="1">
      <alignment horizontal="center" vertical="center" wrapText="1"/>
    </xf>
    <xf numFmtId="0" fontId="16" fillId="3" borderId="55" xfId="4" applyFont="1" applyFill="1" applyBorder="1" applyAlignment="1">
      <alignment horizontal="center" vertical="center"/>
    </xf>
    <xf numFmtId="0" fontId="7" fillId="0" borderId="0" xfId="4" applyFont="1" applyFill="1"/>
    <xf numFmtId="0" fontId="6" fillId="0" borderId="0" xfId="4" applyFont="1" applyFill="1" applyAlignment="1">
      <alignment vertical="center"/>
    </xf>
    <xf numFmtId="0" fontId="7" fillId="0" borderId="0" xfId="4" applyFont="1" applyAlignment="1">
      <alignment horizontal="left" vertical="center"/>
    </xf>
    <xf numFmtId="0" fontId="18" fillId="0" borderId="0" xfId="1" applyFont="1" applyBorder="1" applyAlignment="1" applyProtection="1">
      <alignment horizontal="center" vertical="center"/>
    </xf>
    <xf numFmtId="0" fontId="16" fillId="3" borderId="52" xfId="4" applyFont="1" applyFill="1" applyBorder="1" applyAlignment="1">
      <alignment horizontal="center" vertical="center" wrapText="1"/>
    </xf>
    <xf numFmtId="0" fontId="16" fillId="3" borderId="53" xfId="4" applyFont="1" applyFill="1" applyBorder="1" applyAlignment="1">
      <alignment horizontal="center" vertical="center" wrapText="1"/>
    </xf>
    <xf numFmtId="0" fontId="32" fillId="0" borderId="0" xfId="0" applyFont="1" applyAlignment="1">
      <alignment horizontal="left" vertical="center" wrapText="1"/>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1" fillId="8" borderId="32" xfId="0" applyFont="1" applyFill="1" applyBorder="1" applyAlignment="1">
      <alignment horizontal="center" vertical="center"/>
    </xf>
    <xf numFmtId="0" fontId="31" fillId="8" borderId="28" xfId="0" applyFont="1" applyFill="1" applyBorder="1" applyAlignment="1">
      <alignment horizontal="center" vertical="center"/>
    </xf>
    <xf numFmtId="0" fontId="35" fillId="8" borderId="38" xfId="0" applyFont="1" applyFill="1" applyBorder="1" applyAlignment="1">
      <alignment horizontal="center" vertical="center" wrapText="1"/>
    </xf>
    <xf numFmtId="0" fontId="35" fillId="8" borderId="0" xfId="0" applyFont="1" applyFill="1" applyBorder="1" applyAlignment="1">
      <alignment horizontal="center" vertical="center" wrapText="1"/>
    </xf>
    <xf numFmtId="0" fontId="35" fillId="8" borderId="39" xfId="0" applyFont="1" applyFill="1" applyBorder="1" applyAlignment="1">
      <alignment horizontal="center" vertical="center" wrapText="1"/>
    </xf>
    <xf numFmtId="0" fontId="7" fillId="0" borderId="0" xfId="4" applyFont="1" applyAlignment="1">
      <alignment horizontal="left" vertical="center" wrapText="1"/>
    </xf>
    <xf numFmtId="0" fontId="13" fillId="0" borderId="0" xfId="1" applyFont="1" applyAlignment="1" applyProtection="1">
      <alignment horizontal="right" vertical="center" wrapText="1"/>
    </xf>
    <xf numFmtId="0" fontId="17" fillId="0" borderId="0" xfId="4" applyFont="1" applyAlignment="1">
      <alignment horizontal="left" vertical="center" wrapText="1" indent="3"/>
    </xf>
    <xf numFmtId="0" fontId="13" fillId="0" borderId="0" xfId="1" applyFont="1" applyAlignment="1" applyProtection="1">
      <alignment horizontal="right"/>
    </xf>
    <xf numFmtId="0" fontId="17" fillId="0" borderId="0" xfId="4" applyFont="1" applyAlignment="1">
      <alignment horizontal="left" vertical="center" wrapText="1"/>
    </xf>
    <xf numFmtId="0" fontId="29" fillId="0" borderId="0" xfId="0" applyFont="1" applyFill="1" applyAlignment="1">
      <alignment horizontal="left" vertical="top" wrapText="1" readingOrder="1"/>
    </xf>
    <xf numFmtId="0" fontId="29" fillId="0" borderId="0" xfId="0" applyFont="1" applyFill="1" applyAlignment="1">
      <alignment horizontal="left" wrapText="1" readingOrder="1"/>
    </xf>
    <xf numFmtId="0" fontId="9" fillId="3" borderId="20" xfId="7" applyFont="1" applyFill="1" applyBorder="1" applyAlignment="1">
      <alignment horizontal="center" vertical="center"/>
    </xf>
    <xf numFmtId="0" fontId="9" fillId="3" borderId="21" xfId="7" applyFont="1" applyFill="1" applyBorder="1" applyAlignment="1">
      <alignment horizontal="center" vertical="center"/>
    </xf>
    <xf numFmtId="0" fontId="9" fillId="3" borderId="18" xfId="7" applyFont="1" applyFill="1" applyBorder="1" applyAlignment="1">
      <alignment horizontal="center" vertical="center" wrapText="1"/>
    </xf>
    <xf numFmtId="0" fontId="9" fillId="3" borderId="17" xfId="7" applyFont="1" applyFill="1" applyBorder="1" applyAlignment="1">
      <alignment horizontal="center" vertical="center"/>
    </xf>
    <xf numFmtId="0" fontId="9" fillId="3" borderId="16" xfId="7" applyFont="1" applyFill="1" applyBorder="1" applyAlignment="1">
      <alignment horizontal="center" vertical="center"/>
    </xf>
    <xf numFmtId="0" fontId="10" fillId="0" borderId="16" xfId="7" applyFont="1" applyBorder="1" applyAlignment="1">
      <alignment horizontal="center" vertical="center"/>
    </xf>
    <xf numFmtId="0" fontId="9" fillId="3" borderId="3" xfId="7" applyFont="1" applyFill="1" applyBorder="1" applyAlignment="1">
      <alignment horizontal="center" vertical="center" wrapText="1"/>
    </xf>
    <xf numFmtId="0" fontId="9" fillId="3" borderId="19" xfId="7" applyFont="1" applyFill="1" applyBorder="1" applyAlignment="1">
      <alignment horizontal="center" vertical="center" wrapText="1"/>
    </xf>
    <xf numFmtId="0" fontId="17" fillId="0" borderId="0" xfId="4" applyFont="1" applyAlignment="1">
      <alignment horizontal="left" vertical="center" indent="3"/>
    </xf>
    <xf numFmtId="0" fontId="0" fillId="0" borderId="23" xfId="0" applyBorder="1"/>
    <xf numFmtId="0" fontId="9" fillId="3" borderId="18" xfId="7" applyFont="1" applyFill="1" applyBorder="1" applyAlignment="1">
      <alignment horizontal="center" vertical="center"/>
    </xf>
  </cellXfs>
  <cellStyles count="17">
    <cellStyle name="Excel Built-in Normal" xfId="13"/>
    <cellStyle name="Hyperlink" xfId="1" builtinId="8"/>
    <cellStyle name="Hyperlink 2" xfId="2"/>
    <cellStyle name="Hyperlink 3" xfId="3"/>
    <cellStyle name="Hyperlink 3 2" xfId="11"/>
    <cellStyle name="Normal" xfId="0" builtinId="0"/>
    <cellStyle name="Normal 2" xfId="4"/>
    <cellStyle name="Normal 3" xfId="5"/>
    <cellStyle name="Normal 3 2" xfId="9"/>
    <cellStyle name="Normal 4" xfId="8"/>
    <cellStyle name="Normal 5" xfId="12"/>
    <cellStyle name="Normal 6" xfId="14"/>
    <cellStyle name="Normal 7" xfId="15"/>
    <cellStyle name="Normal 8" xfId="16"/>
    <cellStyle name="Normal_Chart 1c DATA (final diag)" xfId="10"/>
    <cellStyle name="Normal_chart3" xfId="6"/>
    <cellStyle name="Normal_chart3 2" xfId="7"/>
  </cellStyles>
  <dxfs count="12">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s>
  <tableStyles count="0" defaultTableStyle="TableStyleMedium9" defaultPivotStyle="PivotStyleLight16"/>
  <colors>
    <mruColors>
      <color rgb="FF333399"/>
      <color rgb="FFFFFFFF"/>
      <color rgb="FF99CC00"/>
      <color rgb="FFFFFFCC"/>
      <color rgb="FF008000"/>
      <color rgb="FF0070C0"/>
      <color rgb="FF9999FF"/>
      <color rgb="FF003366"/>
      <color rgb="FF993366"/>
      <color rgb="FFFFC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418000263933488E-2"/>
          <c:y val="3.4668289414642839E-2"/>
          <c:w val="0.80370081672754934"/>
          <c:h val="0.75436635994267842"/>
        </c:manualLayout>
      </c:layout>
      <c:barChart>
        <c:barDir val="col"/>
        <c:grouping val="clustered"/>
        <c:ser>
          <c:idx val="0"/>
          <c:order val="0"/>
          <c:tx>
            <c:strRef>
              <c:f>'Chart 2.1 DATA'!$B$2</c:f>
              <c:strCache>
                <c:ptCount val="1"/>
                <c:pt idx="0">
                  <c:v>2016 (%)</c:v>
                </c:pt>
              </c:strCache>
            </c:strRef>
          </c:tx>
          <c:spPr>
            <a:solidFill>
              <a:srgbClr val="A6A6A6"/>
            </a:solidFill>
          </c:spPr>
          <c:cat>
            <c:strRef>
              <c:f>'Chart 2.1 DATA'!$O$3:$O$17</c:f>
              <c:strCache>
                <c:ptCount val="15"/>
                <c:pt idx="0">
                  <c:v>Scotland</c:v>
                </c:pt>
                <c:pt idx="1">
                  <c:v>Ayrshire &amp; Arran</c:v>
                </c:pt>
                <c:pt idx="2">
                  <c:v>Fife</c:v>
                </c:pt>
                <c:pt idx="3">
                  <c:v>Shetland</c:v>
                </c:pt>
                <c:pt idx="4">
                  <c:v>Borders</c:v>
                </c:pt>
                <c:pt idx="5">
                  <c:v>Grampian</c:v>
                </c:pt>
                <c:pt idx="6">
                  <c:v>Orkney</c:v>
                </c:pt>
                <c:pt idx="7">
                  <c:v>Forth Valley</c:v>
                </c:pt>
                <c:pt idx="8">
                  <c:v>Lanarkshire</c:v>
                </c:pt>
                <c:pt idx="9">
                  <c:v>Greater Glasgow &amp; Clyde</c:v>
                </c:pt>
                <c:pt idx="10">
                  <c:v>Lothian</c:v>
                </c:pt>
                <c:pt idx="11">
                  <c:v>Tayside</c:v>
                </c:pt>
                <c:pt idx="12">
                  <c:v>Western Isles</c:v>
                </c:pt>
                <c:pt idx="13">
                  <c:v>Highland</c:v>
                </c:pt>
                <c:pt idx="14">
                  <c:v>Dumfries &amp; Galloway</c:v>
                </c:pt>
              </c:strCache>
            </c:strRef>
          </c:cat>
          <c:val>
            <c:numRef>
              <c:f>'Chart 2.1 DATA'!$B$3:$B$17</c:f>
              <c:numCache>
                <c:formatCode>0</c:formatCode>
                <c:ptCount val="15"/>
                <c:pt idx="0">
                  <c:v>61.047739754964091</c:v>
                </c:pt>
                <c:pt idx="1">
                  <c:v>72.496025437201908</c:v>
                </c:pt>
                <c:pt idx="2">
                  <c:v>73.146292585170329</c:v>
                </c:pt>
                <c:pt idx="3">
                  <c:v>53.333333333333336</c:v>
                </c:pt>
                <c:pt idx="4">
                  <c:v>75</c:v>
                </c:pt>
                <c:pt idx="5">
                  <c:v>62.58169934640523</c:v>
                </c:pt>
                <c:pt idx="6">
                  <c:v>44.444444444444443</c:v>
                </c:pt>
                <c:pt idx="7">
                  <c:v>66.417910447761201</c:v>
                </c:pt>
                <c:pt idx="8">
                  <c:v>57.363253856942499</c:v>
                </c:pt>
                <c:pt idx="9">
                  <c:v>57.118927973199327</c:v>
                </c:pt>
                <c:pt idx="10">
                  <c:v>57.706093189964157</c:v>
                </c:pt>
                <c:pt idx="11">
                  <c:v>57.012750455373407</c:v>
                </c:pt>
                <c:pt idx="12">
                  <c:v>43.478260869565219</c:v>
                </c:pt>
                <c:pt idx="13">
                  <c:v>59.610027855153206</c:v>
                </c:pt>
                <c:pt idx="14">
                  <c:v>53.005464480874323</c:v>
                </c:pt>
              </c:numCache>
            </c:numRef>
          </c:val>
        </c:ser>
        <c:ser>
          <c:idx val="1"/>
          <c:order val="1"/>
          <c:tx>
            <c:strRef>
              <c:f>'Chart 2.1 DATA'!$C$2</c:f>
              <c:strCache>
                <c:ptCount val="1"/>
                <c:pt idx="0">
                  <c:v>2017 (%)</c:v>
                </c:pt>
              </c:strCache>
            </c:strRef>
          </c:tx>
          <c:spPr>
            <a:solidFill>
              <a:srgbClr val="FFC000"/>
            </a:solidFill>
            <a:ln>
              <a:noFill/>
            </a:ln>
          </c:spPr>
          <c:dPt>
            <c:idx val="0"/>
            <c:spPr>
              <a:solidFill>
                <a:srgbClr val="008000"/>
              </a:solidFill>
              <a:ln>
                <a:noFill/>
              </a:ln>
            </c:spPr>
          </c:dPt>
          <c:dPt>
            <c:idx val="8"/>
            <c:spPr>
              <a:solidFill>
                <a:srgbClr val="008000"/>
              </a:solidFill>
              <a:ln>
                <a:noFill/>
              </a:ln>
            </c:spPr>
          </c:dPt>
          <c:dPt>
            <c:idx val="9"/>
            <c:spPr>
              <a:solidFill>
                <a:srgbClr val="008000"/>
              </a:solidFill>
              <a:ln>
                <a:noFill/>
              </a:ln>
            </c:spPr>
          </c:dPt>
          <c:dPt>
            <c:idx val="13"/>
            <c:spPr>
              <a:solidFill>
                <a:srgbClr val="FF0000"/>
              </a:solidFill>
              <a:ln>
                <a:noFill/>
              </a:ln>
            </c:spPr>
          </c:dPt>
          <c:cat>
            <c:strRef>
              <c:f>'Chart 2.1 DATA'!$O$3:$O$17</c:f>
              <c:strCache>
                <c:ptCount val="15"/>
                <c:pt idx="0">
                  <c:v>Scotland</c:v>
                </c:pt>
                <c:pt idx="1">
                  <c:v>Ayrshire &amp; Arran</c:v>
                </c:pt>
                <c:pt idx="2">
                  <c:v>Fife</c:v>
                </c:pt>
                <c:pt idx="3">
                  <c:v>Shetland</c:v>
                </c:pt>
                <c:pt idx="4">
                  <c:v>Borders</c:v>
                </c:pt>
                <c:pt idx="5">
                  <c:v>Grampian</c:v>
                </c:pt>
                <c:pt idx="6">
                  <c:v>Orkney</c:v>
                </c:pt>
                <c:pt idx="7">
                  <c:v>Forth Valley</c:v>
                </c:pt>
                <c:pt idx="8">
                  <c:v>Lanarkshire</c:v>
                </c:pt>
                <c:pt idx="9">
                  <c:v>Greater Glasgow &amp; Clyde</c:v>
                </c:pt>
                <c:pt idx="10">
                  <c:v>Lothian</c:v>
                </c:pt>
                <c:pt idx="11">
                  <c:v>Tayside</c:v>
                </c:pt>
                <c:pt idx="12">
                  <c:v>Western Isles</c:v>
                </c:pt>
                <c:pt idx="13">
                  <c:v>Highland</c:v>
                </c:pt>
                <c:pt idx="14">
                  <c:v>Dumfries &amp; Galloway</c:v>
                </c:pt>
              </c:strCache>
            </c:strRef>
          </c:cat>
          <c:val>
            <c:numRef>
              <c:f>'Chart 2.1 DATA'!$C$3:$C$17</c:f>
              <c:numCache>
                <c:formatCode>0</c:formatCode>
                <c:ptCount val="15"/>
                <c:pt idx="0">
                  <c:v>64.085807643131133</c:v>
                </c:pt>
                <c:pt idx="1">
                  <c:v>78.184713375796179</c:v>
                </c:pt>
                <c:pt idx="2">
                  <c:v>76.680672268907571</c:v>
                </c:pt>
                <c:pt idx="3">
                  <c:v>73.91304347826086</c:v>
                </c:pt>
                <c:pt idx="4">
                  <c:v>69.166666666666671</c:v>
                </c:pt>
                <c:pt idx="5">
                  <c:v>67.34006734006735</c:v>
                </c:pt>
                <c:pt idx="6">
                  <c:v>66.666666666666657</c:v>
                </c:pt>
                <c:pt idx="7">
                  <c:v>66.25916870415648</c:v>
                </c:pt>
                <c:pt idx="8">
                  <c:v>65</c:v>
                </c:pt>
                <c:pt idx="9">
                  <c:v>63.485934914506345</c:v>
                </c:pt>
                <c:pt idx="10">
                  <c:v>61.126500461680521</c:v>
                </c:pt>
                <c:pt idx="11">
                  <c:v>54.425612052730699</c:v>
                </c:pt>
                <c:pt idx="12">
                  <c:v>51.612903225806448</c:v>
                </c:pt>
                <c:pt idx="13">
                  <c:v>47.521865889212826</c:v>
                </c:pt>
                <c:pt idx="14">
                  <c:v>45.588235294117645</c:v>
                </c:pt>
              </c:numCache>
            </c:numRef>
          </c:val>
        </c:ser>
        <c:axId val="74562944"/>
        <c:axId val="74568832"/>
      </c:barChart>
      <c:lineChart>
        <c:grouping val="standard"/>
        <c:ser>
          <c:idx val="2"/>
          <c:order val="2"/>
          <c:tx>
            <c:strRef>
              <c:f>'Chart 2.1 DATA'!$D$2</c:f>
              <c:strCache>
                <c:ptCount val="1"/>
                <c:pt idx="0">
                  <c:v>Standard (2016) (%)</c:v>
                </c:pt>
              </c:strCache>
            </c:strRef>
          </c:tx>
          <c:spPr>
            <a:ln>
              <a:solidFill>
                <a:srgbClr val="4F81BD"/>
              </a:solidFill>
            </a:ln>
          </c:spPr>
          <c:marker>
            <c:symbol val="none"/>
          </c:marker>
          <c:cat>
            <c:strRef>
              <c:f>'Chart 2.1 DATA'!$O$3:$O$17</c:f>
              <c:strCache>
                <c:ptCount val="15"/>
                <c:pt idx="0">
                  <c:v>Scotland</c:v>
                </c:pt>
                <c:pt idx="1">
                  <c:v>Ayrshire &amp; Arran</c:v>
                </c:pt>
                <c:pt idx="2">
                  <c:v>Fife</c:v>
                </c:pt>
                <c:pt idx="3">
                  <c:v>Shetland</c:v>
                </c:pt>
                <c:pt idx="4">
                  <c:v>Borders</c:v>
                </c:pt>
                <c:pt idx="5">
                  <c:v>Grampian</c:v>
                </c:pt>
                <c:pt idx="6">
                  <c:v>Orkney</c:v>
                </c:pt>
                <c:pt idx="7">
                  <c:v>Forth Valley</c:v>
                </c:pt>
                <c:pt idx="8">
                  <c:v>Lanarkshire</c:v>
                </c:pt>
                <c:pt idx="9">
                  <c:v>Greater Glasgow &amp; Clyde</c:v>
                </c:pt>
                <c:pt idx="10">
                  <c:v>Lothian</c:v>
                </c:pt>
                <c:pt idx="11">
                  <c:v>Tayside</c:v>
                </c:pt>
                <c:pt idx="12">
                  <c:v>Western Isles</c:v>
                </c:pt>
                <c:pt idx="13">
                  <c:v>Highland</c:v>
                </c:pt>
                <c:pt idx="14">
                  <c:v>Dumfries &amp; Galloway</c:v>
                </c:pt>
              </c:strCache>
            </c:strRef>
          </c:cat>
          <c:val>
            <c:numRef>
              <c:f>'Chart 2.1 DATA'!$D$3:$D$17</c:f>
              <c:numCache>
                <c:formatCode>General</c:formatCode>
                <c:ptCount val="15"/>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numCache>
            </c:numRef>
          </c:val>
        </c:ser>
        <c:marker val="1"/>
        <c:axId val="74562944"/>
        <c:axId val="74568832"/>
      </c:lineChart>
      <c:catAx>
        <c:axId val="74562944"/>
        <c:scaling>
          <c:orientation val="minMax"/>
        </c:scaling>
        <c:axPos val="b"/>
        <c:numFmt formatCode="General" sourceLinked="1"/>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74568832"/>
        <c:crosses val="autoZero"/>
        <c:auto val="1"/>
        <c:lblAlgn val="ctr"/>
        <c:lblOffset val="100"/>
      </c:catAx>
      <c:valAx>
        <c:axId val="74568832"/>
        <c:scaling>
          <c:orientation val="minMax"/>
          <c:max val="100"/>
        </c:scaling>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562944"/>
        <c:crosses val="autoZero"/>
        <c:crossBetween val="between"/>
      </c:valAx>
      <c:spPr>
        <a:ln>
          <a:solidFill>
            <a:schemeClr val="bg1">
              <a:lumMod val="75000"/>
            </a:schemeClr>
          </a:solidFill>
        </a:ln>
      </c:spPr>
    </c:plotArea>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418000263933488E-2"/>
          <c:y val="3.4668289414642839E-2"/>
          <c:w val="0.89706919041407662"/>
          <c:h val="0.75436635994267853"/>
        </c:manualLayout>
      </c:layout>
      <c:barChart>
        <c:barDir val="col"/>
        <c:grouping val="clustered"/>
        <c:ser>
          <c:idx val="0"/>
          <c:order val="0"/>
          <c:tx>
            <c:strRef>
              <c:f>'Chart 2.2 DATA'!$B$2</c:f>
              <c:strCache>
                <c:ptCount val="1"/>
                <c:pt idx="0">
                  <c:v>2016 (%)</c:v>
                </c:pt>
              </c:strCache>
            </c:strRef>
          </c:tx>
          <c:spPr>
            <a:solidFill>
              <a:srgbClr val="A6A6A6"/>
            </a:solidFill>
          </c:spPr>
          <c:cat>
            <c:strRef>
              <c:f>'Chart 2.2 DATA'!$O$3:$O$30</c:f>
              <c:strCache>
                <c:ptCount val="28"/>
                <c:pt idx="0">
                  <c:v>Scotland</c:v>
                </c:pt>
                <c:pt idx="1">
                  <c:v>Hairmyres</c:v>
                </c:pt>
                <c:pt idx="2">
                  <c:v>Crosshouse</c:v>
                </c:pt>
                <c:pt idx="3">
                  <c:v>VHK</c:v>
                </c:pt>
                <c:pt idx="4">
                  <c:v>IRH</c:v>
                </c:pt>
                <c:pt idx="5">
                  <c:v>Gilbert Bain*</c:v>
                </c:pt>
                <c:pt idx="6">
                  <c:v>Dr Grays</c:v>
                </c:pt>
                <c:pt idx="7">
                  <c:v>SJH</c:v>
                </c:pt>
                <c:pt idx="8">
                  <c:v>L&amp;I</c:v>
                </c:pt>
                <c:pt idx="9">
                  <c:v>Borders</c:v>
                </c:pt>
                <c:pt idx="10">
                  <c:v>Balfour</c:v>
                </c:pt>
                <c:pt idx="11">
                  <c:v>ARI</c:v>
                </c:pt>
                <c:pt idx="12">
                  <c:v>FVRH</c:v>
                </c:pt>
                <c:pt idx="13">
                  <c:v>Belford*</c:v>
                </c:pt>
                <c:pt idx="14">
                  <c:v>GCH*</c:v>
                </c:pt>
                <c:pt idx="15">
                  <c:v>GRI</c:v>
                </c:pt>
                <c:pt idx="16">
                  <c:v>QEUH</c:v>
                </c:pt>
                <c:pt idx="17">
                  <c:v>Wishaw</c:v>
                </c:pt>
                <c:pt idx="18">
                  <c:v>RIE</c:v>
                </c:pt>
                <c:pt idx="19">
                  <c:v>Caithness*</c:v>
                </c:pt>
                <c:pt idx="20">
                  <c:v>Ninewells</c:v>
                </c:pt>
                <c:pt idx="21">
                  <c:v>Monklands</c:v>
                </c:pt>
                <c:pt idx="22">
                  <c:v>RAH</c:v>
                </c:pt>
                <c:pt idx="23">
                  <c:v>Western Isles</c:v>
                </c:pt>
                <c:pt idx="24">
                  <c:v>PRI</c:v>
                </c:pt>
                <c:pt idx="25">
                  <c:v>WGH</c:v>
                </c:pt>
                <c:pt idx="26">
                  <c:v>Raigmore</c:v>
                </c:pt>
                <c:pt idx="27">
                  <c:v>DGRI</c:v>
                </c:pt>
              </c:strCache>
            </c:strRef>
          </c:cat>
          <c:val>
            <c:numRef>
              <c:f>'Chart 2.2 DATA'!$B$3:$B$30</c:f>
              <c:numCache>
                <c:formatCode>0</c:formatCode>
                <c:ptCount val="28"/>
                <c:pt idx="0">
                  <c:v>61.047739754964091</c:v>
                </c:pt>
                <c:pt idx="1">
                  <c:v>66.390041493775925</c:v>
                </c:pt>
                <c:pt idx="2">
                  <c:v>72.496025437201908</c:v>
                </c:pt>
                <c:pt idx="3">
                  <c:v>73.146292585170329</c:v>
                </c:pt>
                <c:pt idx="4">
                  <c:v>64.827586206896541</c:v>
                </c:pt>
                <c:pt idx="5">
                  <c:v>53.333333333333336</c:v>
                </c:pt>
                <c:pt idx="6">
                  <c:v>62.727272727272734</c:v>
                </c:pt>
                <c:pt idx="7">
                  <c:v>59.024390243902438</c:v>
                </c:pt>
                <c:pt idx="8">
                  <c:v>76.08695652173914</c:v>
                </c:pt>
                <c:pt idx="9">
                  <c:v>75</c:v>
                </c:pt>
                <c:pt idx="10">
                  <c:v>44.444444444444443</c:v>
                </c:pt>
                <c:pt idx="11">
                  <c:v>62.549800796812747</c:v>
                </c:pt>
                <c:pt idx="12">
                  <c:v>66.417910447761201</c:v>
                </c:pt>
                <c:pt idx="13">
                  <c:v>66.666666666666657</c:v>
                </c:pt>
                <c:pt idx="14">
                  <c:v>46.153846153846153</c:v>
                </c:pt>
                <c:pt idx="15">
                  <c:v>55.462184873949582</c:v>
                </c:pt>
                <c:pt idx="16">
                  <c:v>55.793025871766034</c:v>
                </c:pt>
                <c:pt idx="17">
                  <c:v>53.815261044176708</c:v>
                </c:pt>
                <c:pt idx="18">
                  <c:v>59.392265193370164</c:v>
                </c:pt>
                <c:pt idx="19">
                  <c:v>84.444444444444443</c:v>
                </c:pt>
                <c:pt idx="20">
                  <c:v>58.55614973262032</c:v>
                </c:pt>
                <c:pt idx="21">
                  <c:v>51.569506726457405</c:v>
                </c:pt>
                <c:pt idx="22">
                  <c:v>60.142348754448392</c:v>
                </c:pt>
                <c:pt idx="23">
                  <c:v>43.478260869565219</c:v>
                </c:pt>
                <c:pt idx="24">
                  <c:v>53.714285714285715</c:v>
                </c:pt>
                <c:pt idx="25">
                  <c:v>49.732620320855617</c:v>
                </c:pt>
                <c:pt idx="26">
                  <c:v>51.037344398340245</c:v>
                </c:pt>
                <c:pt idx="27">
                  <c:v>54.140127388535028</c:v>
                </c:pt>
              </c:numCache>
            </c:numRef>
          </c:val>
        </c:ser>
        <c:ser>
          <c:idx val="1"/>
          <c:order val="1"/>
          <c:tx>
            <c:strRef>
              <c:f>'Chart 2.2 DATA'!$C$2</c:f>
              <c:strCache>
                <c:ptCount val="1"/>
                <c:pt idx="0">
                  <c:v>2017 (%)</c:v>
                </c:pt>
              </c:strCache>
            </c:strRef>
          </c:tx>
          <c:spPr>
            <a:solidFill>
              <a:srgbClr val="FFC000"/>
            </a:solidFill>
          </c:spPr>
          <c:dPt>
            <c:idx val="0"/>
            <c:spPr>
              <a:solidFill>
                <a:srgbClr val="008000"/>
              </a:solidFill>
            </c:spPr>
          </c:dPt>
          <c:dPt>
            <c:idx val="1"/>
            <c:spPr>
              <a:solidFill>
                <a:srgbClr val="008000"/>
              </a:solidFill>
            </c:spPr>
          </c:dPt>
          <c:dPt>
            <c:idx val="16"/>
            <c:spPr>
              <a:solidFill>
                <a:srgbClr val="008000"/>
              </a:solidFill>
            </c:spPr>
          </c:dPt>
          <c:cat>
            <c:strRef>
              <c:f>'Chart 2.2 DATA'!$O$3:$O$30</c:f>
              <c:strCache>
                <c:ptCount val="28"/>
                <c:pt idx="0">
                  <c:v>Scotland</c:v>
                </c:pt>
                <c:pt idx="1">
                  <c:v>Hairmyres</c:v>
                </c:pt>
                <c:pt idx="2">
                  <c:v>Crosshouse</c:v>
                </c:pt>
                <c:pt idx="3">
                  <c:v>VHK</c:v>
                </c:pt>
                <c:pt idx="4">
                  <c:v>IRH</c:v>
                </c:pt>
                <c:pt idx="5">
                  <c:v>Gilbert Bain*</c:v>
                </c:pt>
                <c:pt idx="6">
                  <c:v>Dr Grays</c:v>
                </c:pt>
                <c:pt idx="7">
                  <c:v>SJH</c:v>
                </c:pt>
                <c:pt idx="8">
                  <c:v>L&amp;I</c:v>
                </c:pt>
                <c:pt idx="9">
                  <c:v>Borders</c:v>
                </c:pt>
                <c:pt idx="10">
                  <c:v>Balfour</c:v>
                </c:pt>
                <c:pt idx="11">
                  <c:v>ARI</c:v>
                </c:pt>
                <c:pt idx="12">
                  <c:v>FVRH</c:v>
                </c:pt>
                <c:pt idx="13">
                  <c:v>Belford*</c:v>
                </c:pt>
                <c:pt idx="14">
                  <c:v>GCH*</c:v>
                </c:pt>
                <c:pt idx="15">
                  <c:v>GRI</c:v>
                </c:pt>
                <c:pt idx="16">
                  <c:v>QEUH</c:v>
                </c:pt>
                <c:pt idx="17">
                  <c:v>Wishaw</c:v>
                </c:pt>
                <c:pt idx="18">
                  <c:v>RIE</c:v>
                </c:pt>
                <c:pt idx="19">
                  <c:v>Caithness*</c:v>
                </c:pt>
                <c:pt idx="20">
                  <c:v>Ninewells</c:v>
                </c:pt>
                <c:pt idx="21">
                  <c:v>Monklands</c:v>
                </c:pt>
                <c:pt idx="22">
                  <c:v>RAH</c:v>
                </c:pt>
                <c:pt idx="23">
                  <c:v>Western Isles</c:v>
                </c:pt>
                <c:pt idx="24">
                  <c:v>PRI</c:v>
                </c:pt>
                <c:pt idx="25">
                  <c:v>WGH</c:v>
                </c:pt>
                <c:pt idx="26">
                  <c:v>Raigmore</c:v>
                </c:pt>
                <c:pt idx="27">
                  <c:v>DGRI</c:v>
                </c:pt>
              </c:strCache>
            </c:strRef>
          </c:cat>
          <c:val>
            <c:numRef>
              <c:f>'Chart 2.2 DATA'!$C$3:$C$30</c:f>
              <c:numCache>
                <c:formatCode>0</c:formatCode>
                <c:ptCount val="28"/>
                <c:pt idx="0">
                  <c:v>64.085807643131133</c:v>
                </c:pt>
                <c:pt idx="1">
                  <c:v>78.414096916299556</c:v>
                </c:pt>
                <c:pt idx="2">
                  <c:v>78.184713375796179</c:v>
                </c:pt>
                <c:pt idx="3">
                  <c:v>76.680672268907571</c:v>
                </c:pt>
                <c:pt idx="4">
                  <c:v>76.073619631901849</c:v>
                </c:pt>
                <c:pt idx="5">
                  <c:v>73.91304347826086</c:v>
                </c:pt>
                <c:pt idx="6">
                  <c:v>71.287128712871279</c:v>
                </c:pt>
                <c:pt idx="7">
                  <c:v>71.16279069767441</c:v>
                </c:pt>
                <c:pt idx="8">
                  <c:v>70</c:v>
                </c:pt>
                <c:pt idx="9">
                  <c:v>69.166666666666671</c:v>
                </c:pt>
                <c:pt idx="10">
                  <c:v>66.666666666666657</c:v>
                </c:pt>
                <c:pt idx="11">
                  <c:v>66.531440162271807</c:v>
                </c:pt>
                <c:pt idx="12">
                  <c:v>66.25916870415648</c:v>
                </c:pt>
                <c:pt idx="13">
                  <c:v>65.384615384615387</c:v>
                </c:pt>
                <c:pt idx="14">
                  <c:v>64.86486486486487</c:v>
                </c:pt>
                <c:pt idx="15">
                  <c:v>64.065708418891163</c:v>
                </c:pt>
                <c:pt idx="16">
                  <c:v>63.697857948139799</c:v>
                </c:pt>
                <c:pt idx="17">
                  <c:v>62.5</c:v>
                </c:pt>
                <c:pt idx="18">
                  <c:v>61.742983751846381</c:v>
                </c:pt>
                <c:pt idx="19">
                  <c:v>58.333333333333336</c:v>
                </c:pt>
                <c:pt idx="20">
                  <c:v>55.670103092783506</c:v>
                </c:pt>
                <c:pt idx="21">
                  <c:v>55.274261603375528</c:v>
                </c:pt>
                <c:pt idx="22">
                  <c:v>54.347826086956516</c:v>
                </c:pt>
                <c:pt idx="23">
                  <c:v>51.612903225806448</c:v>
                </c:pt>
                <c:pt idx="24">
                  <c:v>51.048951048951054</c:v>
                </c:pt>
                <c:pt idx="25">
                  <c:v>47.643979057591622</c:v>
                </c:pt>
                <c:pt idx="26">
                  <c:v>41.43426294820717</c:v>
                </c:pt>
                <c:pt idx="27">
                  <c:v>41.317365269461078</c:v>
                </c:pt>
              </c:numCache>
            </c:numRef>
          </c:val>
        </c:ser>
        <c:axId val="78216192"/>
        <c:axId val="78234368"/>
      </c:barChart>
      <c:lineChart>
        <c:grouping val="standard"/>
        <c:ser>
          <c:idx val="2"/>
          <c:order val="2"/>
          <c:tx>
            <c:strRef>
              <c:f>'Chart 2.2 DATA'!$D$2</c:f>
              <c:strCache>
                <c:ptCount val="1"/>
                <c:pt idx="0">
                  <c:v>Stroke Standard</c:v>
                </c:pt>
              </c:strCache>
            </c:strRef>
          </c:tx>
          <c:spPr>
            <a:ln>
              <a:solidFill>
                <a:srgbClr val="4F81BD"/>
              </a:solidFill>
            </a:ln>
          </c:spPr>
          <c:marker>
            <c:symbol val="none"/>
          </c:marker>
          <c:cat>
            <c:strRef>
              <c:f>'Chart 2.2 DATA'!$O$3:$O$30</c:f>
              <c:strCache>
                <c:ptCount val="28"/>
                <c:pt idx="0">
                  <c:v>Scotland</c:v>
                </c:pt>
                <c:pt idx="1">
                  <c:v>Hairmyres</c:v>
                </c:pt>
                <c:pt idx="2">
                  <c:v>Crosshouse</c:v>
                </c:pt>
                <c:pt idx="3">
                  <c:v>VHK</c:v>
                </c:pt>
                <c:pt idx="4">
                  <c:v>IRH</c:v>
                </c:pt>
                <c:pt idx="5">
                  <c:v>Gilbert Bain*</c:v>
                </c:pt>
                <c:pt idx="6">
                  <c:v>Dr Grays</c:v>
                </c:pt>
                <c:pt idx="7">
                  <c:v>SJH</c:v>
                </c:pt>
                <c:pt idx="8">
                  <c:v>L&amp;I</c:v>
                </c:pt>
                <c:pt idx="9">
                  <c:v>Borders</c:v>
                </c:pt>
                <c:pt idx="10">
                  <c:v>Balfour</c:v>
                </c:pt>
                <c:pt idx="11">
                  <c:v>ARI</c:v>
                </c:pt>
                <c:pt idx="12">
                  <c:v>FVRH</c:v>
                </c:pt>
                <c:pt idx="13">
                  <c:v>Belford*</c:v>
                </c:pt>
                <c:pt idx="14">
                  <c:v>GCH*</c:v>
                </c:pt>
                <c:pt idx="15">
                  <c:v>GRI</c:v>
                </c:pt>
                <c:pt idx="16">
                  <c:v>QEUH</c:v>
                </c:pt>
                <c:pt idx="17">
                  <c:v>Wishaw</c:v>
                </c:pt>
                <c:pt idx="18">
                  <c:v>RIE</c:v>
                </c:pt>
                <c:pt idx="19">
                  <c:v>Caithness*</c:v>
                </c:pt>
                <c:pt idx="20">
                  <c:v>Ninewells</c:v>
                </c:pt>
                <c:pt idx="21">
                  <c:v>Monklands</c:v>
                </c:pt>
                <c:pt idx="22">
                  <c:v>RAH</c:v>
                </c:pt>
                <c:pt idx="23">
                  <c:v>Western Isles</c:v>
                </c:pt>
                <c:pt idx="24">
                  <c:v>PRI</c:v>
                </c:pt>
                <c:pt idx="25">
                  <c:v>WGH</c:v>
                </c:pt>
                <c:pt idx="26">
                  <c:v>Raigmore</c:v>
                </c:pt>
                <c:pt idx="27">
                  <c:v>DGRI</c:v>
                </c:pt>
              </c:strCache>
            </c:strRef>
          </c:cat>
          <c:val>
            <c:numRef>
              <c:f>'Chart 2.2 DATA'!$D$3:$D$30</c:f>
              <c:numCache>
                <c:formatCode>General</c:formatCode>
                <c:ptCount val="28"/>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numCache>
            </c:numRef>
          </c:val>
        </c:ser>
        <c:marker val="1"/>
        <c:axId val="78216192"/>
        <c:axId val="78234368"/>
      </c:lineChart>
      <c:catAx>
        <c:axId val="78216192"/>
        <c:scaling>
          <c:orientation val="minMax"/>
        </c:scaling>
        <c:axPos val="b"/>
        <c:numFmt formatCode="General" sourceLinked="1"/>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78234368"/>
        <c:crosses val="autoZero"/>
        <c:auto val="1"/>
        <c:lblAlgn val="ctr"/>
        <c:lblOffset val="100"/>
      </c:catAx>
      <c:valAx>
        <c:axId val="78234368"/>
        <c:scaling>
          <c:orientation val="minMax"/>
          <c:max val="100"/>
        </c:scaling>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216192"/>
        <c:crosses val="autoZero"/>
        <c:crossBetween val="between"/>
      </c:valAx>
      <c:spPr>
        <a:ln>
          <a:solidFill>
            <a:schemeClr val="bg1">
              <a:lumMod val="75000"/>
            </a:schemeClr>
          </a:solidFill>
        </a:ln>
      </c:spPr>
    </c:plotArea>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9526</xdr:colOff>
      <xdr:row>6</xdr:row>
      <xdr:rowOff>85725</xdr:rowOff>
    </xdr:from>
    <xdr:to>
      <xdr:col>14</xdr:col>
      <xdr:colOff>581026</xdr:colOff>
      <xdr:row>34</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28575</xdr:colOff>
      <xdr:row>16</xdr:row>
      <xdr:rowOff>95250</xdr:rowOff>
    </xdr:from>
    <xdr:to>
      <xdr:col>15</xdr:col>
      <xdr:colOff>561975</xdr:colOff>
      <xdr:row>16</xdr:row>
      <xdr:rowOff>95250</xdr:rowOff>
    </xdr:to>
    <xdr:cxnSp macro="">
      <xdr:nvCxnSpPr>
        <xdr:cNvPr id="6" name="Straight Connector 5"/>
        <xdr:cNvCxnSpPr/>
      </xdr:nvCxnSpPr>
      <xdr:spPr>
        <a:xfrm>
          <a:off x="8677275" y="2867025"/>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17</xdr:row>
      <xdr:rowOff>76200</xdr:rowOff>
    </xdr:from>
    <xdr:to>
      <xdr:col>2</xdr:col>
      <xdr:colOff>371475</xdr:colOff>
      <xdr:row>19</xdr:row>
      <xdr:rowOff>95250</xdr:rowOff>
    </xdr:to>
    <xdr:sp macro="" textlink="">
      <xdr:nvSpPr>
        <xdr:cNvPr id="2" name="Up Arrow 1"/>
        <xdr:cNvSpPr/>
      </xdr:nvSpPr>
      <xdr:spPr>
        <a:xfrm>
          <a:off x="2095500" y="2895600"/>
          <a:ext cx="152400" cy="3048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228600</xdr:colOff>
      <xdr:row>17</xdr:row>
      <xdr:rowOff>76200</xdr:rowOff>
    </xdr:from>
    <xdr:to>
      <xdr:col>1</xdr:col>
      <xdr:colOff>381000</xdr:colOff>
      <xdr:row>19</xdr:row>
      <xdr:rowOff>95250</xdr:rowOff>
    </xdr:to>
    <xdr:sp macro="" textlink="">
      <xdr:nvSpPr>
        <xdr:cNvPr id="3" name="Up Arrow 2"/>
        <xdr:cNvSpPr/>
      </xdr:nvSpPr>
      <xdr:spPr>
        <a:xfrm>
          <a:off x="1495425" y="2895600"/>
          <a:ext cx="152400" cy="3048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7</xdr:row>
      <xdr:rowOff>9525</xdr:rowOff>
    </xdr:from>
    <xdr:to>
      <xdr:col>13</xdr:col>
      <xdr:colOff>571500</xdr:colOff>
      <xdr:row>32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28575</xdr:colOff>
      <xdr:row>16</xdr:row>
      <xdr:rowOff>95250</xdr:rowOff>
    </xdr:from>
    <xdr:to>
      <xdr:col>14</xdr:col>
      <xdr:colOff>561975</xdr:colOff>
      <xdr:row>16</xdr:row>
      <xdr:rowOff>95250</xdr:rowOff>
    </xdr:to>
    <xdr:cxnSp macro="">
      <xdr:nvCxnSpPr>
        <xdr:cNvPr id="5" name="Straight Connector 4"/>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30</xdr:row>
      <xdr:rowOff>85725</xdr:rowOff>
    </xdr:from>
    <xdr:to>
      <xdr:col>2</xdr:col>
      <xdr:colOff>314325</xdr:colOff>
      <xdr:row>32</xdr:row>
      <xdr:rowOff>104775</xdr:rowOff>
    </xdr:to>
    <xdr:sp macro="" textlink="">
      <xdr:nvSpPr>
        <xdr:cNvPr id="2" name="Up Arrow 1"/>
        <xdr:cNvSpPr/>
      </xdr:nvSpPr>
      <xdr:spPr>
        <a:xfrm>
          <a:off x="1695450" y="5143500"/>
          <a:ext cx="152400" cy="3048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180975</xdr:colOff>
      <xdr:row>30</xdr:row>
      <xdr:rowOff>85725</xdr:rowOff>
    </xdr:from>
    <xdr:to>
      <xdr:col>1</xdr:col>
      <xdr:colOff>333375</xdr:colOff>
      <xdr:row>32</xdr:row>
      <xdr:rowOff>104775</xdr:rowOff>
    </xdr:to>
    <xdr:sp macro="" textlink="">
      <xdr:nvSpPr>
        <xdr:cNvPr id="3" name="Up Arrow 2"/>
        <xdr:cNvSpPr/>
      </xdr:nvSpPr>
      <xdr:spPr>
        <a:xfrm>
          <a:off x="1228725" y="4991100"/>
          <a:ext cx="152400" cy="3048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29">
    <pageSetUpPr fitToPage="1"/>
  </sheetPr>
  <dimension ref="A1:F11"/>
  <sheetViews>
    <sheetView showGridLines="0" tabSelected="1" workbookViewId="0">
      <selection sqref="A1:C1"/>
    </sheetView>
  </sheetViews>
  <sheetFormatPr defaultRowHeight="12.75"/>
  <cols>
    <col min="1" max="1" width="2.7109375" style="130" customWidth="1"/>
    <col min="2" max="2" width="13.7109375" style="2" customWidth="1"/>
    <col min="3" max="3" width="109.28515625" style="2" customWidth="1"/>
    <col min="4" max="4" width="11.7109375" style="2" hidden="1" customWidth="1"/>
    <col min="5" max="16384" width="9.140625" style="2"/>
  </cols>
  <sheetData>
    <row r="1" spans="1:6" ht="30" customHeight="1">
      <c r="A1" s="197" t="s">
        <v>169</v>
      </c>
      <c r="B1" s="197"/>
      <c r="C1" s="197"/>
    </row>
    <row r="2" spans="1:6" ht="24.95" customHeight="1">
      <c r="A2" s="198" t="s">
        <v>147</v>
      </c>
      <c r="B2" s="198"/>
      <c r="C2" s="198"/>
    </row>
    <row r="3" spans="1:6" s="150" customFormat="1" ht="24.95" customHeight="1">
      <c r="A3" s="149"/>
      <c r="B3" s="152" t="s">
        <v>192</v>
      </c>
      <c r="C3" s="151"/>
    </row>
    <row r="4" spans="1:6" s="189" customFormat="1" ht="30" customHeight="1">
      <c r="A4" s="131"/>
      <c r="B4" s="199" t="s">
        <v>191</v>
      </c>
      <c r="C4" s="200"/>
      <c r="D4" s="192" t="s">
        <v>87</v>
      </c>
    </row>
    <row r="5" spans="1:6" ht="51">
      <c r="A5" s="131"/>
      <c r="B5" s="193" t="s">
        <v>85</v>
      </c>
      <c r="C5" s="194" t="s">
        <v>86</v>
      </c>
      <c r="D5" s="126" t="s">
        <v>87</v>
      </c>
    </row>
    <row r="6" spans="1:6" s="48" customFormat="1" ht="30" customHeight="1">
      <c r="A6" s="129"/>
      <c r="B6" s="176" t="s">
        <v>171</v>
      </c>
      <c r="C6" s="174" t="s">
        <v>173</v>
      </c>
      <c r="D6" s="49"/>
      <c r="E6" s="55"/>
    </row>
    <row r="7" spans="1:6" s="184" customFormat="1" ht="30" customHeight="1">
      <c r="B7" s="176" t="s">
        <v>193</v>
      </c>
      <c r="C7" s="174" t="s">
        <v>173</v>
      </c>
      <c r="D7" s="183"/>
      <c r="E7" s="196"/>
      <c r="F7" s="195"/>
    </row>
    <row r="8" spans="1:6" s="182" customFormat="1" ht="30" customHeight="1">
      <c r="B8" s="176" t="s">
        <v>194</v>
      </c>
      <c r="C8" s="174" t="s">
        <v>174</v>
      </c>
      <c r="D8" s="175"/>
      <c r="E8" s="17"/>
    </row>
    <row r="9" spans="1:6" s="182" customFormat="1" ht="30" customHeight="1">
      <c r="B9" s="176" t="s">
        <v>195</v>
      </c>
      <c r="C9" s="174" t="s">
        <v>175</v>
      </c>
      <c r="D9" s="175"/>
      <c r="E9" s="17"/>
    </row>
    <row r="10" spans="1:6">
      <c r="A10" s="166"/>
      <c r="B10" s="165"/>
      <c r="C10" s="128"/>
      <c r="D10" s="6"/>
    </row>
    <row r="11" spans="1:6">
      <c r="B11" s="4" t="s">
        <v>190</v>
      </c>
      <c r="D11" s="7"/>
      <c r="E11" s="7"/>
    </row>
  </sheetData>
  <sheetProtection password="B8D9" sheet="1" objects="1" scenarios="1"/>
  <mergeCells count="3">
    <mergeCell ref="A1:C1"/>
    <mergeCell ref="A2:C2"/>
    <mergeCell ref="B4:C4"/>
  </mergeCells>
  <phoneticPr fontId="0" type="noConversion"/>
  <hyperlinks>
    <hyperlink ref="B6" location="'Table 2.1'!A1" display="Table 2.1"/>
    <hyperlink ref="B8" location="'Chart 2.1 '!A1" display="Chart 2.1"/>
    <hyperlink ref="B9" location="'Chart 2.2'!A1" display="Chart 2.2"/>
    <hyperlink ref="A2:C2" r:id="rId1" display="click here for the SSCA web site where a PDF copy of the Scottish Stroke Improvement Plan may be viewed and/or downloaded"/>
    <hyperlink ref="B7" location="'Tables 2.1 (extra detail)'!A1" display="'Tables 2.1 (extra detail)'!A1"/>
  </hyperlinks>
  <pageMargins left="0.74803149606299213" right="0.74803149606299213" top="0.39370078740157483" bottom="0.74803149606299213" header="0.15748031496062992" footer="0.19685039370078741"/>
  <pageSetup paperSize="9" scale="51" orientation="portrait" r:id="rId2"/>
  <headerFooter alignWithMargins="0">
    <oddFooter>&amp;L&amp;8Scottish Stroke Care Audit 2017 National Report
Stroke Services in Scottish Hospitals, Data relating to 2016&amp;R&amp;8©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1:S34"/>
  <sheetViews>
    <sheetView workbookViewId="0"/>
  </sheetViews>
  <sheetFormatPr defaultRowHeight="12.75"/>
  <cols>
    <col min="1" max="1" width="1.7109375" style="56" customWidth="1"/>
    <col min="2" max="2" width="34.42578125" style="56" bestFit="1" customWidth="1"/>
    <col min="3" max="4" width="10.7109375" style="57" customWidth="1"/>
    <col min="5" max="7" width="9.140625" style="56"/>
    <col min="8" max="8" width="10.7109375" style="56" customWidth="1"/>
    <col min="9" max="19" width="12.7109375" style="56" customWidth="1"/>
    <col min="20" max="16384" width="9.140625" style="56"/>
  </cols>
  <sheetData>
    <row r="1" spans="2:19" s="40" customFormat="1">
      <c r="B1" s="201" t="s">
        <v>179</v>
      </c>
      <c r="C1" s="201"/>
      <c r="D1" s="201"/>
      <c r="E1" s="201"/>
      <c r="F1" s="201"/>
      <c r="G1" s="201"/>
      <c r="H1" s="201"/>
      <c r="I1" s="201"/>
      <c r="J1" s="201"/>
      <c r="K1" s="201"/>
    </row>
    <row r="2" spans="2:19" s="40" customFormat="1">
      <c r="B2" s="201"/>
      <c r="C2" s="201"/>
      <c r="D2" s="201"/>
      <c r="E2" s="201"/>
      <c r="F2" s="201"/>
      <c r="G2" s="201"/>
      <c r="H2" s="201"/>
      <c r="I2" s="201"/>
      <c r="J2" s="201"/>
      <c r="K2" s="201"/>
      <c r="L2" s="173"/>
    </row>
    <row r="3" spans="2:19" s="40" customFormat="1">
      <c r="B3" s="52" t="s">
        <v>26</v>
      </c>
    </row>
    <row r="4" spans="2:19">
      <c r="B4" s="125" t="s">
        <v>176</v>
      </c>
      <c r="O4" s="58"/>
      <c r="P4" s="58"/>
      <c r="Q4" s="58"/>
      <c r="R4" s="58"/>
      <c r="S4" s="58"/>
    </row>
    <row r="5" spans="2:19">
      <c r="B5" s="125" t="s">
        <v>142</v>
      </c>
      <c r="E5" s="127" t="s">
        <v>177</v>
      </c>
      <c r="O5" s="58"/>
      <c r="P5" s="58"/>
      <c r="Q5" s="58"/>
      <c r="R5" s="58"/>
      <c r="S5" s="58"/>
    </row>
    <row r="6" spans="2:19" ht="20.100000000000001" customHeight="1">
      <c r="B6" s="59"/>
      <c r="C6" s="60"/>
      <c r="D6" s="60"/>
      <c r="E6" s="61"/>
      <c r="F6" s="61"/>
      <c r="G6" s="61"/>
      <c r="H6" s="61"/>
      <c r="I6" s="202" t="s">
        <v>113</v>
      </c>
      <c r="J6" s="203"/>
      <c r="K6" s="203"/>
      <c r="L6" s="203"/>
      <c r="M6" s="203"/>
      <c r="N6" s="204"/>
      <c r="O6" s="202" t="s">
        <v>128</v>
      </c>
      <c r="P6" s="203"/>
      <c r="Q6" s="203"/>
      <c r="R6" s="203"/>
      <c r="S6" s="205"/>
    </row>
    <row r="7" spans="2:19" ht="63.75">
      <c r="B7" s="62" t="s">
        <v>117</v>
      </c>
      <c r="C7" s="63" t="s">
        <v>170</v>
      </c>
      <c r="D7" s="98" t="s">
        <v>141</v>
      </c>
      <c r="E7" s="63" t="s">
        <v>134</v>
      </c>
      <c r="F7" s="63" t="s">
        <v>135</v>
      </c>
      <c r="G7" s="64" t="s">
        <v>136</v>
      </c>
      <c r="H7" s="64" t="s">
        <v>137</v>
      </c>
      <c r="I7" s="64" t="s">
        <v>125</v>
      </c>
      <c r="J7" s="64" t="s">
        <v>124</v>
      </c>
      <c r="K7" s="64" t="s">
        <v>123</v>
      </c>
      <c r="L7" s="64" t="s">
        <v>122</v>
      </c>
      <c r="M7" s="64" t="s">
        <v>121</v>
      </c>
      <c r="N7" s="64" t="s">
        <v>120</v>
      </c>
      <c r="O7" s="64" t="s">
        <v>138</v>
      </c>
      <c r="P7" s="64" t="s">
        <v>131</v>
      </c>
      <c r="Q7" s="64" t="s">
        <v>129</v>
      </c>
      <c r="R7" s="64" t="s">
        <v>130</v>
      </c>
      <c r="S7" s="65" t="s">
        <v>139</v>
      </c>
    </row>
    <row r="8" spans="2:19" ht="20.100000000000001" customHeight="1">
      <c r="B8" s="62"/>
      <c r="C8" s="63"/>
      <c r="D8" s="63"/>
      <c r="E8" s="63"/>
      <c r="F8" s="63"/>
      <c r="G8" s="206" t="s">
        <v>140</v>
      </c>
      <c r="H8" s="207"/>
      <c r="I8" s="207"/>
      <c r="J8" s="207"/>
      <c r="K8" s="207"/>
      <c r="L8" s="207"/>
      <c r="M8" s="207"/>
      <c r="N8" s="207"/>
      <c r="O8" s="207"/>
      <c r="P8" s="207"/>
      <c r="Q8" s="207"/>
      <c r="R8" s="207"/>
      <c r="S8" s="208"/>
    </row>
    <row r="9" spans="2:19" ht="24.95" customHeight="1">
      <c r="B9" s="66" t="s">
        <v>81</v>
      </c>
      <c r="C9" s="67">
        <f>SUM(C11:C24,C26)</f>
        <v>9345</v>
      </c>
      <c r="D9" s="137">
        <v>173</v>
      </c>
      <c r="E9" s="68">
        <v>70.32732606873428</v>
      </c>
      <c r="F9" s="68">
        <v>75.834463153291054</v>
      </c>
      <c r="G9" s="69">
        <v>51.064740502942747</v>
      </c>
      <c r="H9" s="69">
        <v>86.516853932584269</v>
      </c>
      <c r="I9" s="70">
        <v>82.268592830390588</v>
      </c>
      <c r="J9" s="71">
        <v>37.570893525949707</v>
      </c>
      <c r="K9" s="71">
        <v>77.891920813269124</v>
      </c>
      <c r="L9" s="71">
        <v>65.692883895131089</v>
      </c>
      <c r="M9" s="71">
        <v>63.381487426431249</v>
      </c>
      <c r="N9" s="71">
        <v>48.164794007490634</v>
      </c>
      <c r="O9" s="72">
        <v>23.820224719101123</v>
      </c>
      <c r="P9" s="73">
        <v>22.332798287854466</v>
      </c>
      <c r="Q9" s="73">
        <v>19.047619047619047</v>
      </c>
      <c r="R9" s="73">
        <v>16.4258962011771</v>
      </c>
      <c r="S9" s="74">
        <v>15.580524344569289</v>
      </c>
    </row>
    <row r="10" spans="2:19" ht="24.95" customHeight="1">
      <c r="B10" s="75"/>
      <c r="C10" s="76"/>
      <c r="D10" s="134"/>
      <c r="E10" s="68"/>
      <c r="F10" s="68"/>
      <c r="G10" s="69"/>
      <c r="H10" s="69"/>
      <c r="I10" s="72"/>
      <c r="J10" s="73"/>
      <c r="K10" s="73"/>
      <c r="L10" s="73"/>
      <c r="M10" s="73"/>
      <c r="N10" s="73"/>
      <c r="O10" s="72"/>
      <c r="P10" s="73"/>
      <c r="Q10" s="73"/>
      <c r="R10" s="73"/>
      <c r="S10" s="74"/>
    </row>
    <row r="11" spans="2:19" ht="24.95" customHeight="1">
      <c r="B11" s="77" t="s">
        <v>16</v>
      </c>
      <c r="C11" s="78">
        <v>880</v>
      </c>
      <c r="D11" s="138">
        <v>237.47841105354058</v>
      </c>
      <c r="E11" s="79">
        <v>69.77852348993288</v>
      </c>
      <c r="F11" s="79">
        <v>74.03464203233257</v>
      </c>
      <c r="G11" s="80">
        <v>50.795454545454547</v>
      </c>
      <c r="H11" s="80">
        <v>89.88636363636364</v>
      </c>
      <c r="I11" s="81">
        <v>81.13636363636364</v>
      </c>
      <c r="J11" s="82">
        <v>34.772727272727273</v>
      </c>
      <c r="K11" s="82">
        <v>81.818181818181813</v>
      </c>
      <c r="L11" s="82">
        <v>77.38636363636364</v>
      </c>
      <c r="M11" s="82">
        <v>72.61363636363636</v>
      </c>
      <c r="N11" s="82">
        <v>59.659090909090907</v>
      </c>
      <c r="O11" s="81">
        <v>33.863636363636367</v>
      </c>
      <c r="P11" s="82">
        <v>23.522727272727273</v>
      </c>
      <c r="Q11" s="82">
        <v>16.931818181818183</v>
      </c>
      <c r="R11" s="82">
        <v>12.386363636363637</v>
      </c>
      <c r="S11" s="83">
        <v>13.295454545454545</v>
      </c>
    </row>
    <row r="12" spans="2:19" ht="24.95" customHeight="1">
      <c r="B12" s="84" t="s">
        <v>11</v>
      </c>
      <c r="C12" s="85">
        <v>174</v>
      </c>
      <c r="D12" s="139">
        <v>151.92525975726883</v>
      </c>
      <c r="E12" s="86">
        <v>72.476190476190482</v>
      </c>
      <c r="F12" s="86">
        <v>80.044444444444451</v>
      </c>
      <c r="G12" s="87">
        <v>48.275862068965516</v>
      </c>
      <c r="H12" s="87">
        <v>81.034482758620683</v>
      </c>
      <c r="I12" s="88">
        <v>78.735632183908052</v>
      </c>
      <c r="J12" s="89">
        <v>33.908045977011497</v>
      </c>
      <c r="K12" s="89">
        <v>74.712643678160916</v>
      </c>
      <c r="L12" s="89">
        <v>61.494252873563219</v>
      </c>
      <c r="M12" s="89">
        <v>68.965517241379317</v>
      </c>
      <c r="N12" s="89">
        <v>59.770114942528735</v>
      </c>
      <c r="O12" s="88">
        <v>6.8965517241379306</v>
      </c>
      <c r="P12" s="89">
        <v>16.666666666666668</v>
      </c>
      <c r="Q12" s="89">
        <v>29.885057471264368</v>
      </c>
      <c r="R12" s="89">
        <v>40.804597701149426</v>
      </c>
      <c r="S12" s="90">
        <v>5.7471264367816088</v>
      </c>
    </row>
    <row r="13" spans="2:19" ht="24.95" customHeight="1">
      <c r="B13" s="77" t="s">
        <v>14</v>
      </c>
      <c r="C13" s="78">
        <v>259</v>
      </c>
      <c r="D13" s="138">
        <v>173.22097378277152</v>
      </c>
      <c r="E13" s="79">
        <v>73.425373134328353</v>
      </c>
      <c r="F13" s="79">
        <v>78.584000000000003</v>
      </c>
      <c r="G13" s="80">
        <v>51.737451737451735</v>
      </c>
      <c r="H13" s="80">
        <v>86.100386100386103</v>
      </c>
      <c r="I13" s="81">
        <v>82.625482625482618</v>
      </c>
      <c r="J13" s="82">
        <v>39.382239382239383</v>
      </c>
      <c r="K13" s="82">
        <v>69.111969111969117</v>
      </c>
      <c r="L13" s="82">
        <v>62.548262548262549</v>
      </c>
      <c r="M13" s="82">
        <v>55.212355212355213</v>
      </c>
      <c r="N13" s="82">
        <v>20.077220077220076</v>
      </c>
      <c r="O13" s="81">
        <v>6.5637065637065639</v>
      </c>
      <c r="P13" s="82">
        <v>30.888030888030887</v>
      </c>
      <c r="Q13" s="82">
        <v>39.382239382239383</v>
      </c>
      <c r="R13" s="82">
        <v>13.513513513513514</v>
      </c>
      <c r="S13" s="83">
        <v>9.6525096525096519</v>
      </c>
    </row>
    <row r="14" spans="2:19" ht="24.95" customHeight="1">
      <c r="B14" s="84" t="s">
        <v>13</v>
      </c>
      <c r="C14" s="85">
        <v>677</v>
      </c>
      <c r="D14" s="139">
        <v>182.80992628196472</v>
      </c>
      <c r="E14" s="86">
        <v>71.026627218934905</v>
      </c>
      <c r="F14" s="86">
        <v>76.200589970501468</v>
      </c>
      <c r="G14" s="87">
        <v>49.926144756277694</v>
      </c>
      <c r="H14" s="87">
        <v>87.296898079763665</v>
      </c>
      <c r="I14" s="88">
        <v>77.991137370753322</v>
      </c>
      <c r="J14" s="89">
        <v>38.109305760709013</v>
      </c>
      <c r="K14" s="89">
        <v>80.797636632200891</v>
      </c>
      <c r="L14" s="89">
        <v>61.890694239290987</v>
      </c>
      <c r="M14" s="89">
        <v>66.617429837518458</v>
      </c>
      <c r="N14" s="89">
        <v>43.722304283604139</v>
      </c>
      <c r="O14" s="88">
        <v>25.258493353028065</v>
      </c>
      <c r="P14" s="89">
        <v>22.599704579025111</v>
      </c>
      <c r="Q14" s="89">
        <v>21.418020679468242</v>
      </c>
      <c r="R14" s="89">
        <v>15.952732644017726</v>
      </c>
      <c r="S14" s="90">
        <v>14.771048744460856</v>
      </c>
    </row>
    <row r="15" spans="2:19" ht="24.95" customHeight="1">
      <c r="B15" s="77" t="s">
        <v>18</v>
      </c>
      <c r="C15" s="78">
        <v>517</v>
      </c>
      <c r="D15" s="138">
        <v>169.79768786127167</v>
      </c>
      <c r="E15" s="79">
        <v>71.099999999999994</v>
      </c>
      <c r="F15" s="79">
        <v>76.533073929961091</v>
      </c>
      <c r="G15" s="80">
        <v>50.290135396518373</v>
      </c>
      <c r="H15" s="80">
        <v>86.266924564796909</v>
      </c>
      <c r="I15" s="81">
        <v>91.489361702127653</v>
      </c>
      <c r="J15" s="82">
        <v>37.911025145067697</v>
      </c>
      <c r="K15" s="82">
        <v>81.624758220502898</v>
      </c>
      <c r="L15" s="82">
        <v>72.147001934235973</v>
      </c>
      <c r="M15" s="82">
        <v>47.582205029013537</v>
      </c>
      <c r="N15" s="82">
        <v>39.845261121856865</v>
      </c>
      <c r="O15" s="81">
        <v>15.667311411992262</v>
      </c>
      <c r="P15" s="82">
        <v>30.56092843326886</v>
      </c>
      <c r="Q15" s="82">
        <v>23.984526112185687</v>
      </c>
      <c r="R15" s="82">
        <v>13.926499032882012</v>
      </c>
      <c r="S15" s="83">
        <v>15.860735009671179</v>
      </c>
    </row>
    <row r="16" spans="2:19" ht="24.95" customHeight="1">
      <c r="B16" s="84" t="s">
        <v>17</v>
      </c>
      <c r="C16" s="85">
        <v>757</v>
      </c>
      <c r="D16" s="139">
        <v>128.71960550926713</v>
      </c>
      <c r="E16" s="86">
        <v>71.505235602094245</v>
      </c>
      <c r="F16" s="86">
        <v>76.898666666666671</v>
      </c>
      <c r="G16" s="87">
        <v>50.462351387054163</v>
      </c>
      <c r="H16" s="87">
        <v>84.147952443857335</v>
      </c>
      <c r="I16" s="88">
        <v>85.468956406869225</v>
      </c>
      <c r="J16" s="89">
        <v>41.08322324966975</v>
      </c>
      <c r="K16" s="89">
        <v>66.446499339498018</v>
      </c>
      <c r="L16" s="89">
        <v>64.464993394980183</v>
      </c>
      <c r="M16" s="89">
        <v>58.388375165125495</v>
      </c>
      <c r="N16" s="89">
        <v>42.800528401585204</v>
      </c>
      <c r="O16" s="88">
        <v>4.4914134742404226</v>
      </c>
      <c r="P16" s="89">
        <v>17.040951122853368</v>
      </c>
      <c r="Q16" s="89">
        <v>23.11756935270806</v>
      </c>
      <c r="R16" s="89">
        <v>28.665785997357993</v>
      </c>
      <c r="S16" s="90">
        <v>26.684280052840158</v>
      </c>
    </row>
    <row r="17" spans="2:19" ht="24.95" customHeight="1">
      <c r="B17" s="77" t="s">
        <v>23</v>
      </c>
      <c r="C17" s="78">
        <v>2099</v>
      </c>
      <c r="D17" s="138">
        <v>180.73482180528171</v>
      </c>
      <c r="E17" s="79">
        <v>68.955280685061851</v>
      </c>
      <c r="F17" s="79">
        <v>74.595419847328245</v>
      </c>
      <c r="G17" s="80">
        <v>50.071462601238686</v>
      </c>
      <c r="H17" s="80">
        <v>87.756074321105288</v>
      </c>
      <c r="I17" s="81">
        <v>78.180085755121482</v>
      </c>
      <c r="J17" s="82">
        <v>37.303477846593616</v>
      </c>
      <c r="K17" s="82">
        <v>79.942829919009057</v>
      </c>
      <c r="L17" s="82">
        <v>61.314911862791803</v>
      </c>
      <c r="M17" s="82">
        <v>68.413530252501189</v>
      </c>
      <c r="N17" s="82">
        <v>60.0762267746546</v>
      </c>
      <c r="O17" s="81">
        <v>43.782753692234394</v>
      </c>
      <c r="P17" s="82">
        <v>18.675559790376369</v>
      </c>
      <c r="Q17" s="82">
        <v>11.100524059075751</v>
      </c>
      <c r="R17" s="82">
        <v>10.957598856598381</v>
      </c>
      <c r="S17" s="83">
        <v>15.483563601715103</v>
      </c>
    </row>
    <row r="18" spans="2:19" ht="24.95" customHeight="1">
      <c r="B18" s="84" t="s">
        <v>19</v>
      </c>
      <c r="C18" s="85">
        <v>543</v>
      </c>
      <c r="D18" s="139">
        <v>168.68592730661697</v>
      </c>
      <c r="E18" s="86">
        <v>72.689895470383277</v>
      </c>
      <c r="F18" s="86">
        <v>75.60546875</v>
      </c>
      <c r="G18" s="87">
        <v>52.85451197053407</v>
      </c>
      <c r="H18" s="87">
        <v>83.97790055248619</v>
      </c>
      <c r="I18" s="88">
        <v>80.847145488029469</v>
      </c>
      <c r="J18" s="89">
        <v>41.436464088397791</v>
      </c>
      <c r="K18" s="89">
        <v>73.296500920810317</v>
      </c>
      <c r="L18" s="89">
        <v>63.16758747697974</v>
      </c>
      <c r="M18" s="89">
        <v>54.511970534069981</v>
      </c>
      <c r="N18" s="89">
        <v>39.963167587476981</v>
      </c>
      <c r="O18" s="88">
        <v>6.9981583793738489</v>
      </c>
      <c r="P18" s="89">
        <v>23.020257826887661</v>
      </c>
      <c r="Q18" s="89">
        <v>34.622467771639045</v>
      </c>
      <c r="R18" s="89">
        <v>27.992633517495396</v>
      </c>
      <c r="S18" s="90">
        <v>7.3664825046040514</v>
      </c>
    </row>
    <row r="19" spans="2:19" ht="24.95" customHeight="1">
      <c r="B19" s="77" t="s">
        <v>12</v>
      </c>
      <c r="C19" s="78">
        <v>1097</v>
      </c>
      <c r="D19" s="138">
        <v>167.10079361452574</v>
      </c>
      <c r="E19" s="79">
        <v>68.504288164665525</v>
      </c>
      <c r="F19" s="79">
        <v>75.128404669260703</v>
      </c>
      <c r="G19" s="80">
        <v>53.144940747493166</v>
      </c>
      <c r="H19" s="80">
        <v>87.69371011850501</v>
      </c>
      <c r="I19" s="81">
        <v>83.956244302643569</v>
      </c>
      <c r="J19" s="82">
        <v>34.366453965360073</v>
      </c>
      <c r="K19" s="82">
        <v>76.663628076572465</v>
      </c>
      <c r="L19" s="82">
        <v>68.368277119416589</v>
      </c>
      <c r="M19" s="82">
        <v>65.542388331814038</v>
      </c>
      <c r="N19" s="82">
        <v>52.506836827711943</v>
      </c>
      <c r="O19" s="81">
        <v>31.267092069279855</v>
      </c>
      <c r="P19" s="82">
        <v>32.907930720145849</v>
      </c>
      <c r="Q19" s="82">
        <v>17.31996353691887</v>
      </c>
      <c r="R19" s="82">
        <v>11.485870556061988</v>
      </c>
      <c r="S19" s="83">
        <v>7.0191431175934369</v>
      </c>
    </row>
    <row r="20" spans="2:19" ht="24.95" customHeight="1">
      <c r="B20" s="84" t="s">
        <v>21</v>
      </c>
      <c r="C20" s="85">
        <v>1346</v>
      </c>
      <c r="D20" s="139">
        <v>152.95454545454544</v>
      </c>
      <c r="E20" s="86">
        <v>71.317841079460266</v>
      </c>
      <c r="F20" s="86">
        <v>76.93372606774669</v>
      </c>
      <c r="G20" s="87">
        <v>49.554234769687966</v>
      </c>
      <c r="H20" s="87">
        <v>85.884101040118864</v>
      </c>
      <c r="I20" s="88">
        <v>81.203566121842499</v>
      </c>
      <c r="J20" s="89">
        <v>38.7815750371471</v>
      </c>
      <c r="K20" s="89">
        <v>81.054977711738488</v>
      </c>
      <c r="L20" s="89">
        <v>63.150074294205055</v>
      </c>
      <c r="M20" s="89">
        <v>66.419019316493319</v>
      </c>
      <c r="N20" s="89">
        <v>41.381872213967313</v>
      </c>
      <c r="O20" s="88">
        <v>14.487369985141159</v>
      </c>
      <c r="P20" s="89">
        <v>23.699851411589897</v>
      </c>
      <c r="Q20" s="89">
        <v>17.384843982169389</v>
      </c>
      <c r="R20" s="89">
        <v>16.419019316493312</v>
      </c>
      <c r="S20" s="90">
        <v>28.008915304606241</v>
      </c>
    </row>
    <row r="21" spans="2:19" ht="24.95" customHeight="1">
      <c r="B21" s="77" t="s">
        <v>24</v>
      </c>
      <c r="C21" s="78">
        <v>28</v>
      </c>
      <c r="D21" s="138">
        <v>128.14645308924486</v>
      </c>
      <c r="E21" s="79">
        <v>71.727272727272734</v>
      </c>
      <c r="F21" s="79">
        <v>80.352941176470594</v>
      </c>
      <c r="G21" s="80">
        <v>39.285714285714285</v>
      </c>
      <c r="H21" s="80">
        <v>75</v>
      </c>
      <c r="I21" s="81">
        <v>78.571428571428569</v>
      </c>
      <c r="J21" s="82">
        <v>42.857142857142854</v>
      </c>
      <c r="K21" s="82">
        <v>67.857142857142861</v>
      </c>
      <c r="L21" s="82">
        <v>53.571428571428569</v>
      </c>
      <c r="M21" s="82">
        <v>28.571428571428573</v>
      </c>
      <c r="N21" s="82">
        <v>21.428571428571427</v>
      </c>
      <c r="O21" s="81">
        <v>0</v>
      </c>
      <c r="P21" s="82">
        <v>21.428571428571427</v>
      </c>
      <c r="Q21" s="82">
        <v>28.571428571428573</v>
      </c>
      <c r="R21" s="82">
        <v>46.428571428571431</v>
      </c>
      <c r="S21" s="83">
        <v>3.5714285714285716</v>
      </c>
    </row>
    <row r="22" spans="2:19" ht="24.95" customHeight="1">
      <c r="B22" s="84" t="s">
        <v>22</v>
      </c>
      <c r="C22" s="85">
        <v>35</v>
      </c>
      <c r="D22" s="139">
        <v>150.86206896551724</v>
      </c>
      <c r="E22" s="86">
        <v>71.166666666666671</v>
      </c>
      <c r="F22" s="86">
        <v>75.17647058823529</v>
      </c>
      <c r="G22" s="87">
        <v>51.428571428571431</v>
      </c>
      <c r="H22" s="87">
        <v>85.714285714285708</v>
      </c>
      <c r="I22" s="88">
        <v>82.857142857142861</v>
      </c>
      <c r="J22" s="89">
        <v>31.428571428571427</v>
      </c>
      <c r="K22" s="89">
        <v>80</v>
      </c>
      <c r="L22" s="89">
        <v>65.714285714285708</v>
      </c>
      <c r="M22" s="89">
        <v>60</v>
      </c>
      <c r="N22" s="89">
        <v>31.428571428571427</v>
      </c>
      <c r="O22" s="88">
        <v>0</v>
      </c>
      <c r="P22" s="89">
        <v>2.8571428571428572</v>
      </c>
      <c r="Q22" s="89">
        <v>48.571428571428569</v>
      </c>
      <c r="R22" s="89">
        <v>48.571428571428569</v>
      </c>
      <c r="S22" s="90">
        <v>0</v>
      </c>
    </row>
    <row r="23" spans="2:19" ht="24.95" customHeight="1">
      <c r="B23" s="77" t="s">
        <v>15</v>
      </c>
      <c r="C23" s="78">
        <v>622</v>
      </c>
      <c r="D23" s="138">
        <v>149.70996702529666</v>
      </c>
      <c r="E23" s="79">
        <v>71.090909090909093</v>
      </c>
      <c r="F23" s="79">
        <v>76.109589041095887</v>
      </c>
      <c r="G23" s="80">
        <v>53.054662379421224</v>
      </c>
      <c r="H23" s="80">
        <v>84.244372990353696</v>
      </c>
      <c r="I23" s="81">
        <v>88.906752411575567</v>
      </c>
      <c r="J23" s="82">
        <v>39.067524115755624</v>
      </c>
      <c r="K23" s="82">
        <v>79.099678456591633</v>
      </c>
      <c r="L23" s="82">
        <v>73.311897106109328</v>
      </c>
      <c r="M23" s="82">
        <v>52.09003215434084</v>
      </c>
      <c r="N23" s="82">
        <v>36.334405144694536</v>
      </c>
      <c r="O23" s="81">
        <v>18.971061093247588</v>
      </c>
      <c r="P23" s="82">
        <v>18.810289389067524</v>
      </c>
      <c r="Q23" s="82">
        <v>20.09646302250804</v>
      </c>
      <c r="R23" s="82">
        <v>26.04501607717042</v>
      </c>
      <c r="S23" s="83">
        <v>16.077170418006432</v>
      </c>
    </row>
    <row r="24" spans="2:19" ht="24.95" customHeight="1">
      <c r="B24" s="84" t="s">
        <v>20</v>
      </c>
      <c r="C24" s="85">
        <v>50</v>
      </c>
      <c r="D24" s="139">
        <v>185.87360594795538</v>
      </c>
      <c r="E24" s="86">
        <v>73.272727272727266</v>
      </c>
      <c r="F24" s="86">
        <v>75.535714285714292</v>
      </c>
      <c r="G24" s="87">
        <v>44</v>
      </c>
      <c r="H24" s="87">
        <v>88</v>
      </c>
      <c r="I24" s="88">
        <v>86</v>
      </c>
      <c r="J24" s="89">
        <v>38</v>
      </c>
      <c r="K24" s="89">
        <v>72</v>
      </c>
      <c r="L24" s="89">
        <v>38</v>
      </c>
      <c r="M24" s="89">
        <v>56</v>
      </c>
      <c r="N24" s="89">
        <v>40</v>
      </c>
      <c r="O24" s="88">
        <v>0</v>
      </c>
      <c r="P24" s="89">
        <v>20</v>
      </c>
      <c r="Q24" s="89">
        <v>76</v>
      </c>
      <c r="R24" s="89">
        <v>4</v>
      </c>
      <c r="S24" s="90">
        <v>0</v>
      </c>
    </row>
    <row r="25" spans="2:19" ht="24.95" customHeight="1">
      <c r="B25" s="84"/>
      <c r="C25" s="85"/>
      <c r="D25" s="135"/>
      <c r="E25" s="86"/>
      <c r="F25" s="86"/>
      <c r="G25" s="87"/>
      <c r="H25" s="87"/>
      <c r="I25" s="88"/>
      <c r="J25" s="89"/>
      <c r="K25" s="89"/>
      <c r="L25" s="89"/>
      <c r="M25" s="89"/>
      <c r="N25" s="89"/>
      <c r="O25" s="88"/>
      <c r="P25" s="89"/>
      <c r="Q25" s="89"/>
      <c r="R25" s="89"/>
      <c r="S25" s="90"/>
    </row>
    <row r="26" spans="2:19" ht="24.95" customHeight="1">
      <c r="B26" s="91" t="s">
        <v>92</v>
      </c>
      <c r="C26" s="92">
        <v>261</v>
      </c>
      <c r="D26" s="136" t="s">
        <v>91</v>
      </c>
      <c r="E26" s="93">
        <v>67.677215189873422</v>
      </c>
      <c r="F26" s="93">
        <v>77.679611650485441</v>
      </c>
      <c r="G26" s="94">
        <v>60.536398467432953</v>
      </c>
      <c r="H26" s="94">
        <v>84.674329501915707</v>
      </c>
      <c r="I26" s="95">
        <v>89.65517241379311</v>
      </c>
      <c r="J26" s="96">
        <v>33.333333333333336</v>
      </c>
      <c r="K26" s="96">
        <v>74.712643678160916</v>
      </c>
      <c r="L26" s="96">
        <v>63.601532567049809</v>
      </c>
      <c r="M26" s="96">
        <v>59.770114942528735</v>
      </c>
      <c r="N26" s="96">
        <v>45.977011494252871</v>
      </c>
      <c r="O26" s="95" t="s">
        <v>91</v>
      </c>
      <c r="P26" s="96" t="s">
        <v>91</v>
      </c>
      <c r="Q26" s="96" t="s">
        <v>91</v>
      </c>
      <c r="R26" s="96" t="s">
        <v>91</v>
      </c>
      <c r="S26" s="97" t="s">
        <v>91</v>
      </c>
    </row>
    <row r="27" spans="2:19">
      <c r="D27" s="140"/>
    </row>
    <row r="28" spans="2:19">
      <c r="B28" s="190" t="s">
        <v>180</v>
      </c>
    </row>
    <row r="29" spans="2:19">
      <c r="B29" s="50" t="s">
        <v>163</v>
      </c>
    </row>
    <row r="30" spans="2:19">
      <c r="B30" s="50" t="s">
        <v>165</v>
      </c>
    </row>
    <row r="31" spans="2:19">
      <c r="B31" s="50" t="s">
        <v>166</v>
      </c>
    </row>
    <row r="32" spans="2:19">
      <c r="B32" s="50" t="s">
        <v>164</v>
      </c>
    </row>
    <row r="33" spans="2:2">
      <c r="B33" s="50" t="s">
        <v>167</v>
      </c>
    </row>
    <row r="34" spans="2:2">
      <c r="B34" s="50"/>
    </row>
  </sheetData>
  <sheetProtection password="B8D9" sheet="1" objects="1" scenarios="1"/>
  <mergeCells count="4">
    <mergeCell ref="B1:K2"/>
    <mergeCell ref="I6:N6"/>
    <mergeCell ref="O6:S6"/>
    <mergeCell ref="G8:S8"/>
  </mergeCells>
  <hyperlinks>
    <hyperlink ref="B3" location="'List of Tables &amp; Charts'!A1" display="return to List of Tables &amp; Charts"/>
    <hyperlink ref="E5" location="'Tables 2.1 (extra detail)'!A1" display="Table 2.1 extra detail"/>
  </hyperlinks>
  <pageMargins left="0" right="0" top="0.74803149606299213" bottom="0.74803149606299213" header="0.31496062992125984" footer="0.31496062992125984"/>
  <pageSetup scale="57"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B1:S62"/>
  <sheetViews>
    <sheetView workbookViewId="0"/>
  </sheetViews>
  <sheetFormatPr defaultRowHeight="12.75"/>
  <cols>
    <col min="1" max="1" width="1.7109375" style="40" customWidth="1"/>
    <col min="2" max="2" width="35.7109375" style="40" customWidth="1"/>
    <col min="3" max="4" width="8.7109375" style="40" customWidth="1"/>
    <col min="5" max="12" width="9.7109375" style="40" customWidth="1"/>
    <col min="13" max="13" width="10.7109375" style="40" customWidth="1"/>
    <col min="14" max="18" width="9.7109375" style="40" customWidth="1"/>
    <col min="19" max="23" width="10.7109375" style="40" customWidth="1"/>
    <col min="24" max="16384" width="9.140625" style="40"/>
  </cols>
  <sheetData>
    <row r="1" spans="2:19">
      <c r="B1" s="201" t="s">
        <v>182</v>
      </c>
      <c r="C1" s="201"/>
      <c r="D1" s="201"/>
      <c r="E1" s="201"/>
      <c r="F1" s="201"/>
      <c r="G1" s="201"/>
      <c r="H1" s="201"/>
      <c r="I1" s="201"/>
      <c r="J1" s="201"/>
    </row>
    <row r="2" spans="2:19">
      <c r="B2" s="201"/>
      <c r="C2" s="201"/>
      <c r="D2" s="201"/>
      <c r="E2" s="201"/>
      <c r="F2" s="201"/>
      <c r="G2" s="201"/>
      <c r="H2" s="201"/>
      <c r="I2" s="201"/>
      <c r="J2" s="201"/>
      <c r="M2" s="191"/>
      <c r="N2" s="191"/>
    </row>
    <row r="3" spans="2:19">
      <c r="B3" s="52" t="s">
        <v>26</v>
      </c>
    </row>
    <row r="4" spans="2:19">
      <c r="B4" s="125" t="s">
        <v>178</v>
      </c>
    </row>
    <row r="5" spans="2:19" ht="25.5" customHeight="1">
      <c r="B5" s="44"/>
      <c r="C5" s="45"/>
      <c r="D5" s="202" t="s">
        <v>117</v>
      </c>
      <c r="E5" s="203"/>
      <c r="F5" s="203"/>
      <c r="G5" s="203"/>
      <c r="H5" s="203"/>
      <c r="I5" s="203"/>
      <c r="J5" s="203"/>
      <c r="K5" s="203"/>
      <c r="L5" s="203"/>
      <c r="M5" s="203"/>
      <c r="N5" s="203"/>
      <c r="O5" s="203"/>
      <c r="P5" s="203"/>
      <c r="Q5" s="203"/>
      <c r="R5" s="203"/>
      <c r="S5" s="205"/>
    </row>
    <row r="6" spans="2:19" ht="51">
      <c r="B6" s="44" t="s">
        <v>119</v>
      </c>
      <c r="C6" s="45"/>
      <c r="D6" s="46" t="s">
        <v>81</v>
      </c>
      <c r="E6" s="46" t="s">
        <v>16</v>
      </c>
      <c r="F6" s="46" t="s">
        <v>11</v>
      </c>
      <c r="G6" s="46" t="s">
        <v>14</v>
      </c>
      <c r="H6" s="46" t="s">
        <v>13</v>
      </c>
      <c r="I6" s="46" t="s">
        <v>18</v>
      </c>
      <c r="J6" s="46" t="s">
        <v>17</v>
      </c>
      <c r="K6" s="46" t="s">
        <v>23</v>
      </c>
      <c r="L6" s="46" t="s">
        <v>19</v>
      </c>
      <c r="M6" s="46" t="s">
        <v>12</v>
      </c>
      <c r="N6" s="46" t="s">
        <v>21</v>
      </c>
      <c r="O6" s="46" t="s">
        <v>24</v>
      </c>
      <c r="P6" s="46" t="s">
        <v>22</v>
      </c>
      <c r="Q6" s="46" t="s">
        <v>15</v>
      </c>
      <c r="R6" s="46" t="s">
        <v>20</v>
      </c>
      <c r="S6" s="47" t="s">
        <v>92</v>
      </c>
    </row>
    <row r="7" spans="2:19">
      <c r="B7" s="103"/>
      <c r="C7" s="103"/>
      <c r="D7" s="104"/>
      <c r="E7" s="104"/>
      <c r="F7" s="104"/>
      <c r="G7" s="104"/>
      <c r="H7" s="104"/>
      <c r="I7" s="104"/>
      <c r="J7" s="104"/>
      <c r="K7" s="104"/>
      <c r="L7" s="104"/>
      <c r="M7" s="104"/>
      <c r="N7" s="104"/>
      <c r="O7" s="104"/>
      <c r="P7" s="104"/>
      <c r="Q7" s="104"/>
      <c r="R7" s="104"/>
      <c r="S7" s="104"/>
    </row>
    <row r="8" spans="2:19">
      <c r="B8" s="118" t="s">
        <v>116</v>
      </c>
      <c r="C8" s="119" t="s">
        <v>93</v>
      </c>
      <c r="D8" s="120">
        <f>SUM(E8:S8)</f>
        <v>9345</v>
      </c>
      <c r="E8" s="120">
        <v>880</v>
      </c>
      <c r="F8" s="120">
        <v>174</v>
      </c>
      <c r="G8" s="120">
        <v>259</v>
      </c>
      <c r="H8" s="120">
        <v>677</v>
      </c>
      <c r="I8" s="120">
        <v>517</v>
      </c>
      <c r="J8" s="120">
        <v>757</v>
      </c>
      <c r="K8" s="120">
        <v>2099</v>
      </c>
      <c r="L8" s="120">
        <v>543</v>
      </c>
      <c r="M8" s="120">
        <v>1097</v>
      </c>
      <c r="N8" s="120">
        <v>1346</v>
      </c>
      <c r="O8" s="120">
        <v>28</v>
      </c>
      <c r="P8" s="120">
        <v>35</v>
      </c>
      <c r="Q8" s="120">
        <v>622</v>
      </c>
      <c r="R8" s="120">
        <v>50</v>
      </c>
      <c r="S8" s="120">
        <v>261</v>
      </c>
    </row>
    <row r="9" spans="2:19">
      <c r="B9" s="84"/>
      <c r="C9" s="84"/>
      <c r="D9" s="106"/>
      <c r="E9" s="106"/>
      <c r="F9" s="106"/>
      <c r="G9" s="106"/>
      <c r="H9" s="106"/>
      <c r="I9" s="106"/>
      <c r="J9" s="106"/>
      <c r="K9" s="106"/>
      <c r="L9" s="106"/>
      <c r="M9" s="106"/>
      <c r="N9" s="106"/>
      <c r="O9" s="106"/>
      <c r="P9" s="106"/>
      <c r="Q9" s="106"/>
      <c r="R9" s="106"/>
      <c r="S9" s="106"/>
    </row>
    <row r="10" spans="2:19">
      <c r="B10" s="105" t="s">
        <v>105</v>
      </c>
      <c r="C10" s="84"/>
      <c r="D10" s="106"/>
      <c r="E10" s="106"/>
      <c r="F10" s="106"/>
      <c r="G10" s="106"/>
      <c r="H10" s="106"/>
      <c r="I10" s="106"/>
      <c r="J10" s="106"/>
      <c r="K10" s="106"/>
      <c r="L10" s="106"/>
      <c r="M10" s="106"/>
      <c r="N10" s="106"/>
      <c r="O10" s="106"/>
      <c r="P10" s="106"/>
      <c r="Q10" s="106"/>
      <c r="R10" s="106"/>
      <c r="S10" s="106"/>
    </row>
    <row r="11" spans="2:19">
      <c r="B11" s="121" t="s">
        <v>104</v>
      </c>
      <c r="C11" s="119" t="s">
        <v>93</v>
      </c>
      <c r="D11" s="120">
        <f>SUM(E11:S11)</f>
        <v>8085</v>
      </c>
      <c r="E11" s="120">
        <v>791</v>
      </c>
      <c r="F11" s="120">
        <v>141</v>
      </c>
      <c r="G11" s="120">
        <v>223</v>
      </c>
      <c r="H11" s="120">
        <v>591</v>
      </c>
      <c r="I11" s="120">
        <v>446</v>
      </c>
      <c r="J11" s="120">
        <v>637</v>
      </c>
      <c r="K11" s="120">
        <v>1842</v>
      </c>
      <c r="L11" s="120">
        <v>456</v>
      </c>
      <c r="M11" s="120">
        <v>962</v>
      </c>
      <c r="N11" s="120">
        <v>1156</v>
      </c>
      <c r="O11" s="120">
        <v>21</v>
      </c>
      <c r="P11" s="120">
        <v>30</v>
      </c>
      <c r="Q11" s="120">
        <v>524</v>
      </c>
      <c r="R11" s="120">
        <v>44</v>
      </c>
      <c r="S11" s="120">
        <v>221</v>
      </c>
    </row>
    <row r="12" spans="2:19">
      <c r="B12" s="84"/>
      <c r="C12" s="108" t="s">
        <v>74</v>
      </c>
      <c r="D12" s="109">
        <f>D11/D$8*100</f>
        <v>86.516853932584269</v>
      </c>
      <c r="E12" s="109">
        <f t="shared" ref="E12:S12" si="0">E11/E$8*100</f>
        <v>89.886363636363626</v>
      </c>
      <c r="F12" s="109">
        <f t="shared" si="0"/>
        <v>81.034482758620683</v>
      </c>
      <c r="G12" s="109">
        <f t="shared" si="0"/>
        <v>86.100386100386089</v>
      </c>
      <c r="H12" s="109">
        <f t="shared" si="0"/>
        <v>87.296898079763665</v>
      </c>
      <c r="I12" s="109">
        <f t="shared" si="0"/>
        <v>86.266924564796909</v>
      </c>
      <c r="J12" s="109">
        <f t="shared" si="0"/>
        <v>84.147952443857335</v>
      </c>
      <c r="K12" s="109">
        <f t="shared" si="0"/>
        <v>87.756074321105288</v>
      </c>
      <c r="L12" s="109">
        <f t="shared" si="0"/>
        <v>83.97790055248619</v>
      </c>
      <c r="M12" s="109">
        <f t="shared" si="0"/>
        <v>87.69371011850501</v>
      </c>
      <c r="N12" s="109">
        <f t="shared" si="0"/>
        <v>85.884101040118864</v>
      </c>
      <c r="O12" s="109">
        <f t="shared" si="0"/>
        <v>75</v>
      </c>
      <c r="P12" s="109">
        <f t="shared" si="0"/>
        <v>85.714285714285708</v>
      </c>
      <c r="Q12" s="109">
        <f t="shared" si="0"/>
        <v>84.244372990353696</v>
      </c>
      <c r="R12" s="109">
        <f t="shared" si="0"/>
        <v>88</v>
      </c>
      <c r="S12" s="109">
        <f t="shared" si="0"/>
        <v>84.674329501915707</v>
      </c>
    </row>
    <row r="13" spans="2:19">
      <c r="B13" s="121" t="s">
        <v>103</v>
      </c>
      <c r="C13" s="119" t="s">
        <v>93</v>
      </c>
      <c r="D13" s="120">
        <f>SUM(E13:S13)</f>
        <v>1071</v>
      </c>
      <c r="E13" s="120">
        <v>58</v>
      </c>
      <c r="F13" s="120">
        <v>31</v>
      </c>
      <c r="G13" s="120">
        <v>32</v>
      </c>
      <c r="H13" s="120">
        <v>77</v>
      </c>
      <c r="I13" s="120">
        <v>67</v>
      </c>
      <c r="J13" s="120">
        <v>105</v>
      </c>
      <c r="K13" s="120">
        <v>227</v>
      </c>
      <c r="L13" s="120">
        <v>79</v>
      </c>
      <c r="M13" s="120">
        <v>123</v>
      </c>
      <c r="N13" s="120">
        <v>154</v>
      </c>
      <c r="O13" s="120">
        <v>7</v>
      </c>
      <c r="P13" s="120">
        <v>5</v>
      </c>
      <c r="Q13" s="120">
        <v>68</v>
      </c>
      <c r="R13" s="120">
        <v>4</v>
      </c>
      <c r="S13" s="120">
        <v>34</v>
      </c>
    </row>
    <row r="14" spans="2:19">
      <c r="B14" s="84"/>
      <c r="C14" s="108" t="s">
        <v>74</v>
      </c>
      <c r="D14" s="109">
        <f t="shared" ref="D14:S14" si="1">D13/D$8*100</f>
        <v>11.460674157303369</v>
      </c>
      <c r="E14" s="109">
        <f t="shared" si="1"/>
        <v>6.5909090909090899</v>
      </c>
      <c r="F14" s="109">
        <f t="shared" si="1"/>
        <v>17.816091954022991</v>
      </c>
      <c r="G14" s="109">
        <f t="shared" si="1"/>
        <v>12.355212355212355</v>
      </c>
      <c r="H14" s="109">
        <f t="shared" si="1"/>
        <v>11.37370753323486</v>
      </c>
      <c r="I14" s="109">
        <f t="shared" si="1"/>
        <v>12.959381044487428</v>
      </c>
      <c r="J14" s="109">
        <f t="shared" si="1"/>
        <v>13.870541611624834</v>
      </c>
      <c r="K14" s="109">
        <f t="shared" si="1"/>
        <v>10.814673654121009</v>
      </c>
      <c r="L14" s="109">
        <f t="shared" si="1"/>
        <v>14.548802946593002</v>
      </c>
      <c r="M14" s="109">
        <f t="shared" si="1"/>
        <v>11.212397447584321</v>
      </c>
      <c r="N14" s="109">
        <f t="shared" si="1"/>
        <v>11.441307578008916</v>
      </c>
      <c r="O14" s="109">
        <f t="shared" si="1"/>
        <v>25</v>
      </c>
      <c r="P14" s="109">
        <f t="shared" si="1"/>
        <v>14.285714285714285</v>
      </c>
      <c r="Q14" s="109">
        <f t="shared" si="1"/>
        <v>10.932475884244374</v>
      </c>
      <c r="R14" s="109">
        <f t="shared" si="1"/>
        <v>8</v>
      </c>
      <c r="S14" s="109">
        <f t="shared" si="1"/>
        <v>13.026819923371647</v>
      </c>
    </row>
    <row r="15" spans="2:19">
      <c r="B15" s="84"/>
      <c r="C15" s="84"/>
      <c r="D15" s="106"/>
      <c r="E15" s="106"/>
      <c r="F15" s="106"/>
      <c r="G15" s="106"/>
      <c r="H15" s="106"/>
      <c r="I15" s="106"/>
      <c r="J15" s="106"/>
      <c r="K15" s="106"/>
      <c r="L15" s="106"/>
      <c r="M15" s="106"/>
      <c r="N15" s="106"/>
      <c r="O15" s="106"/>
      <c r="P15" s="106"/>
      <c r="Q15" s="106"/>
      <c r="R15" s="106"/>
      <c r="S15" s="106"/>
    </row>
    <row r="16" spans="2:19">
      <c r="B16" s="105" t="s">
        <v>115</v>
      </c>
      <c r="C16" s="84"/>
      <c r="D16" s="106"/>
      <c r="E16" s="106"/>
      <c r="F16" s="106"/>
      <c r="G16" s="106"/>
      <c r="H16" s="106"/>
      <c r="I16" s="106"/>
      <c r="J16" s="106"/>
      <c r="K16" s="106"/>
      <c r="L16" s="106"/>
      <c r="M16" s="106"/>
      <c r="N16" s="106"/>
      <c r="O16" s="106"/>
      <c r="P16" s="106"/>
      <c r="Q16" s="106"/>
      <c r="R16" s="106"/>
      <c r="S16" s="106"/>
    </row>
    <row r="17" spans="2:19">
      <c r="B17" s="121" t="s">
        <v>102</v>
      </c>
      <c r="C17" s="119" t="s">
        <v>93</v>
      </c>
      <c r="D17" s="120">
        <f>SUM(E17:S17)</f>
        <v>4772</v>
      </c>
      <c r="E17" s="120">
        <v>447</v>
      </c>
      <c r="F17" s="120">
        <v>84</v>
      </c>
      <c r="G17" s="120">
        <v>134</v>
      </c>
      <c r="H17" s="120">
        <v>338</v>
      </c>
      <c r="I17" s="120">
        <v>260</v>
      </c>
      <c r="J17" s="120">
        <v>382</v>
      </c>
      <c r="K17" s="120">
        <v>1051</v>
      </c>
      <c r="L17" s="120">
        <v>287</v>
      </c>
      <c r="M17" s="120">
        <v>583</v>
      </c>
      <c r="N17" s="120">
        <v>667</v>
      </c>
      <c r="O17" s="120">
        <v>11</v>
      </c>
      <c r="P17" s="120">
        <v>18</v>
      </c>
      <c r="Q17" s="120">
        <v>330</v>
      </c>
      <c r="R17" s="120">
        <v>22</v>
      </c>
      <c r="S17" s="120">
        <v>158</v>
      </c>
    </row>
    <row r="18" spans="2:19">
      <c r="B18" s="84"/>
      <c r="C18" s="108" t="s">
        <v>74</v>
      </c>
      <c r="D18" s="109">
        <f t="shared" ref="D18:S18" si="2">D17/D$8*100</f>
        <v>51.064740502942755</v>
      </c>
      <c r="E18" s="109">
        <f t="shared" si="2"/>
        <v>50.795454545454547</v>
      </c>
      <c r="F18" s="109">
        <f t="shared" si="2"/>
        <v>48.275862068965516</v>
      </c>
      <c r="G18" s="109">
        <f t="shared" si="2"/>
        <v>51.737451737451735</v>
      </c>
      <c r="H18" s="109">
        <f t="shared" si="2"/>
        <v>49.926144756277694</v>
      </c>
      <c r="I18" s="109">
        <f t="shared" si="2"/>
        <v>50.290135396518373</v>
      </c>
      <c r="J18" s="109">
        <f t="shared" si="2"/>
        <v>50.462351387054163</v>
      </c>
      <c r="K18" s="109">
        <f t="shared" si="2"/>
        <v>50.071462601238679</v>
      </c>
      <c r="L18" s="109">
        <f t="shared" si="2"/>
        <v>52.85451197053407</v>
      </c>
      <c r="M18" s="109">
        <f t="shared" si="2"/>
        <v>53.144940747493166</v>
      </c>
      <c r="N18" s="109">
        <f t="shared" si="2"/>
        <v>49.554234769687966</v>
      </c>
      <c r="O18" s="109">
        <f t="shared" si="2"/>
        <v>39.285714285714285</v>
      </c>
      <c r="P18" s="109">
        <f t="shared" si="2"/>
        <v>51.428571428571423</v>
      </c>
      <c r="Q18" s="109">
        <f t="shared" si="2"/>
        <v>53.054662379421224</v>
      </c>
      <c r="R18" s="109">
        <f t="shared" si="2"/>
        <v>44</v>
      </c>
      <c r="S18" s="109">
        <f t="shared" si="2"/>
        <v>60.536398467432953</v>
      </c>
    </row>
    <row r="19" spans="2:19">
      <c r="B19" s="84"/>
      <c r="C19" s="110"/>
      <c r="D19" s="109"/>
      <c r="E19" s="109"/>
      <c r="F19" s="109"/>
      <c r="G19" s="109"/>
      <c r="H19" s="109"/>
      <c r="I19" s="109"/>
      <c r="J19" s="109"/>
      <c r="K19" s="109"/>
      <c r="L19" s="109"/>
      <c r="M19" s="109"/>
      <c r="N19" s="109"/>
      <c r="O19" s="109"/>
      <c r="P19" s="109"/>
      <c r="Q19" s="109"/>
      <c r="R19" s="109"/>
      <c r="S19" s="109"/>
    </row>
    <row r="20" spans="2:19">
      <c r="B20" s="121" t="s">
        <v>118</v>
      </c>
      <c r="C20" s="119" t="s">
        <v>102</v>
      </c>
      <c r="D20" s="122">
        <v>70.32732606873428</v>
      </c>
      <c r="E20" s="122">
        <v>69.77852348993288</v>
      </c>
      <c r="F20" s="122">
        <v>72.476190476190482</v>
      </c>
      <c r="G20" s="122">
        <v>73.425373134328353</v>
      </c>
      <c r="H20" s="122">
        <v>71.026627218934905</v>
      </c>
      <c r="I20" s="122">
        <v>71.099999999999994</v>
      </c>
      <c r="J20" s="122">
        <v>71.505235602094245</v>
      </c>
      <c r="K20" s="122">
        <v>68.955280685061851</v>
      </c>
      <c r="L20" s="122">
        <v>72.689895470383277</v>
      </c>
      <c r="M20" s="122">
        <v>68.504288164665525</v>
      </c>
      <c r="N20" s="122">
        <v>71.317841079460266</v>
      </c>
      <c r="O20" s="122">
        <v>71.727272727272734</v>
      </c>
      <c r="P20" s="122">
        <v>71.166666666666671</v>
      </c>
      <c r="Q20" s="122">
        <v>71.090909090909093</v>
      </c>
      <c r="R20" s="122">
        <v>73.272727272727266</v>
      </c>
      <c r="S20" s="122">
        <v>67.677215189873422</v>
      </c>
    </row>
    <row r="21" spans="2:19">
      <c r="B21" s="107"/>
      <c r="C21" s="106" t="s">
        <v>101</v>
      </c>
      <c r="D21" s="111">
        <v>75.834463153291054</v>
      </c>
      <c r="E21" s="111">
        <v>74.03464203233257</v>
      </c>
      <c r="F21" s="111">
        <v>80.044444444444451</v>
      </c>
      <c r="G21" s="111">
        <v>78.584000000000003</v>
      </c>
      <c r="H21" s="111">
        <v>76.200589970501468</v>
      </c>
      <c r="I21" s="111">
        <v>76.533073929961091</v>
      </c>
      <c r="J21" s="111">
        <v>76.898666666666671</v>
      </c>
      <c r="K21" s="111">
        <v>74.595419847328245</v>
      </c>
      <c r="L21" s="111">
        <v>75.60546875</v>
      </c>
      <c r="M21" s="111">
        <v>75.128404669260703</v>
      </c>
      <c r="N21" s="111">
        <v>76.93372606774669</v>
      </c>
      <c r="O21" s="111">
        <v>80.352941176470594</v>
      </c>
      <c r="P21" s="111">
        <v>75.17647058823529</v>
      </c>
      <c r="Q21" s="111">
        <v>76.109589041095887</v>
      </c>
      <c r="R21" s="111">
        <v>75.535714285714292</v>
      </c>
      <c r="S21" s="111">
        <v>77.679611650485441</v>
      </c>
    </row>
    <row r="22" spans="2:19">
      <c r="B22" s="107"/>
      <c r="C22" s="106"/>
      <c r="D22" s="111"/>
      <c r="E22" s="111"/>
      <c r="F22" s="111"/>
      <c r="G22" s="111"/>
      <c r="H22" s="111"/>
      <c r="I22" s="111"/>
      <c r="J22" s="111"/>
      <c r="K22" s="111"/>
      <c r="L22" s="111"/>
      <c r="M22" s="111"/>
      <c r="N22" s="111"/>
      <c r="O22" s="111"/>
      <c r="P22" s="111"/>
      <c r="Q22" s="111"/>
      <c r="R22" s="111"/>
      <c r="S22" s="111"/>
    </row>
    <row r="23" spans="2:19">
      <c r="B23" s="105" t="s">
        <v>114</v>
      </c>
      <c r="C23" s="84"/>
      <c r="D23" s="106"/>
      <c r="E23" s="106"/>
      <c r="F23" s="106"/>
      <c r="G23" s="106"/>
      <c r="H23" s="106"/>
      <c r="I23" s="106"/>
      <c r="J23" s="106"/>
      <c r="K23" s="106"/>
      <c r="L23" s="106"/>
      <c r="M23" s="106"/>
      <c r="N23" s="106"/>
      <c r="O23" s="106"/>
      <c r="P23" s="106"/>
      <c r="Q23" s="106"/>
      <c r="R23" s="106"/>
      <c r="S23" s="106"/>
    </row>
    <row r="24" spans="2:19" ht="25.5" customHeight="1">
      <c r="B24" s="121" t="s">
        <v>110</v>
      </c>
      <c r="C24" s="119" t="s">
        <v>93</v>
      </c>
      <c r="D24" s="120">
        <f>SUM(E24:S24)</f>
        <v>1549</v>
      </c>
      <c r="E24" s="120">
        <v>156</v>
      </c>
      <c r="F24" s="120">
        <v>22</v>
      </c>
      <c r="G24" s="120">
        <v>26</v>
      </c>
      <c r="H24" s="120">
        <v>111</v>
      </c>
      <c r="I24" s="120">
        <v>74</v>
      </c>
      <c r="J24" s="120">
        <v>118</v>
      </c>
      <c r="K24" s="120">
        <v>407</v>
      </c>
      <c r="L24" s="120">
        <v>70</v>
      </c>
      <c r="M24" s="120">
        <v>198</v>
      </c>
      <c r="N24" s="120">
        <v>202</v>
      </c>
      <c r="O24" s="120">
        <v>3</v>
      </c>
      <c r="P24" s="120">
        <v>4</v>
      </c>
      <c r="Q24" s="120">
        <v>97</v>
      </c>
      <c r="R24" s="120">
        <v>8</v>
      </c>
      <c r="S24" s="120">
        <v>53</v>
      </c>
    </row>
    <row r="25" spans="2:19">
      <c r="B25" s="112"/>
      <c r="C25" s="108" t="s">
        <v>74</v>
      </c>
      <c r="D25" s="109">
        <f t="shared" ref="D25:S25" si="3">D24/D$8*100</f>
        <v>16.575708935259499</v>
      </c>
      <c r="E25" s="109">
        <f t="shared" si="3"/>
        <v>17.727272727272727</v>
      </c>
      <c r="F25" s="109">
        <f t="shared" si="3"/>
        <v>12.643678160919542</v>
      </c>
      <c r="G25" s="109">
        <f t="shared" si="3"/>
        <v>10.038610038610038</v>
      </c>
      <c r="H25" s="109">
        <f t="shared" si="3"/>
        <v>16.395864106351553</v>
      </c>
      <c r="I25" s="109">
        <f t="shared" si="3"/>
        <v>14.313346228239846</v>
      </c>
      <c r="J25" s="109">
        <f t="shared" si="3"/>
        <v>15.587846763540291</v>
      </c>
      <c r="K25" s="109">
        <f t="shared" si="3"/>
        <v>19.39018580276322</v>
      </c>
      <c r="L25" s="109">
        <f t="shared" si="3"/>
        <v>12.89134438305709</v>
      </c>
      <c r="M25" s="109">
        <f t="shared" si="3"/>
        <v>18.049225159525982</v>
      </c>
      <c r="N25" s="109">
        <f t="shared" si="3"/>
        <v>15.007429420505201</v>
      </c>
      <c r="O25" s="109">
        <f t="shared" si="3"/>
        <v>10.714285714285714</v>
      </c>
      <c r="P25" s="109">
        <f t="shared" si="3"/>
        <v>11.428571428571429</v>
      </c>
      <c r="Q25" s="109">
        <f t="shared" si="3"/>
        <v>15.594855305466238</v>
      </c>
      <c r="R25" s="109">
        <f t="shared" si="3"/>
        <v>16</v>
      </c>
      <c r="S25" s="109">
        <f t="shared" si="3"/>
        <v>20.306513409961685</v>
      </c>
    </row>
    <row r="26" spans="2:19" ht="25.5" customHeight="1">
      <c r="B26" s="121" t="s">
        <v>111</v>
      </c>
      <c r="C26" s="119" t="s">
        <v>93</v>
      </c>
      <c r="D26" s="120">
        <f>SUM(E26:S26)</f>
        <v>4672</v>
      </c>
      <c r="E26" s="120">
        <v>471</v>
      </c>
      <c r="F26" s="120">
        <v>69</v>
      </c>
      <c r="G26" s="120">
        <v>123</v>
      </c>
      <c r="H26" s="120">
        <v>322</v>
      </c>
      <c r="I26" s="120">
        <v>262</v>
      </c>
      <c r="J26" s="120">
        <v>349</v>
      </c>
      <c r="K26" s="120">
        <v>1057</v>
      </c>
      <c r="L26" s="120">
        <v>282</v>
      </c>
      <c r="M26" s="120">
        <v>610</v>
      </c>
      <c r="N26" s="120">
        <v>641</v>
      </c>
      <c r="O26" s="120">
        <v>13</v>
      </c>
      <c r="P26" s="120">
        <v>19</v>
      </c>
      <c r="Q26" s="120">
        <v>306</v>
      </c>
      <c r="R26" s="120">
        <v>19</v>
      </c>
      <c r="S26" s="120">
        <v>129</v>
      </c>
    </row>
    <row r="27" spans="2:19">
      <c r="B27" s="112"/>
      <c r="C27" s="108" t="s">
        <v>74</v>
      </c>
      <c r="D27" s="109">
        <f t="shared" ref="D27:S27" si="4">D26/D$8*100</f>
        <v>49.994649545211345</v>
      </c>
      <c r="E27" s="109">
        <f t="shared" si="4"/>
        <v>53.52272727272728</v>
      </c>
      <c r="F27" s="109">
        <f t="shared" si="4"/>
        <v>39.655172413793103</v>
      </c>
      <c r="G27" s="109">
        <f t="shared" si="4"/>
        <v>47.490347490347489</v>
      </c>
      <c r="H27" s="109">
        <f t="shared" si="4"/>
        <v>47.562776957163962</v>
      </c>
      <c r="I27" s="109">
        <f t="shared" si="4"/>
        <v>50.676982591876211</v>
      </c>
      <c r="J27" s="109">
        <f t="shared" si="4"/>
        <v>46.103038309114929</v>
      </c>
      <c r="K27" s="109">
        <f t="shared" si="4"/>
        <v>50.357313006193429</v>
      </c>
      <c r="L27" s="109">
        <f t="shared" si="4"/>
        <v>51.933701657458563</v>
      </c>
      <c r="M27" s="109">
        <f t="shared" si="4"/>
        <v>55.606198723792154</v>
      </c>
      <c r="N27" s="109">
        <f t="shared" si="4"/>
        <v>47.622585438335804</v>
      </c>
      <c r="O27" s="109">
        <f t="shared" si="4"/>
        <v>46.428571428571431</v>
      </c>
      <c r="P27" s="109">
        <f t="shared" si="4"/>
        <v>54.285714285714285</v>
      </c>
      <c r="Q27" s="109">
        <f t="shared" si="4"/>
        <v>49.19614147909968</v>
      </c>
      <c r="R27" s="109">
        <f t="shared" si="4"/>
        <v>38</v>
      </c>
      <c r="S27" s="109">
        <f t="shared" si="4"/>
        <v>49.425287356321839</v>
      </c>
    </row>
    <row r="28" spans="2:19" ht="25.5" customHeight="1">
      <c r="B28" s="121" t="s">
        <v>112</v>
      </c>
      <c r="C28" s="119" t="s">
        <v>93</v>
      </c>
      <c r="D28" s="120">
        <f>SUM(E28:S28)</f>
        <v>3124</v>
      </c>
      <c r="E28" s="120">
        <v>253</v>
      </c>
      <c r="F28" s="120">
        <v>83</v>
      </c>
      <c r="G28" s="120">
        <v>110</v>
      </c>
      <c r="H28" s="120">
        <v>244</v>
      </c>
      <c r="I28" s="120">
        <v>181</v>
      </c>
      <c r="J28" s="120">
        <v>290</v>
      </c>
      <c r="K28" s="120">
        <v>635</v>
      </c>
      <c r="L28" s="120">
        <v>191</v>
      </c>
      <c r="M28" s="120">
        <v>289</v>
      </c>
      <c r="N28" s="120">
        <v>503</v>
      </c>
      <c r="O28" s="120">
        <v>12</v>
      </c>
      <c r="P28" s="120">
        <v>12</v>
      </c>
      <c r="Q28" s="120">
        <v>219</v>
      </c>
      <c r="R28" s="120">
        <v>23</v>
      </c>
      <c r="S28" s="120">
        <v>79</v>
      </c>
    </row>
    <row r="29" spans="2:19">
      <c r="B29" s="84"/>
      <c r="C29" s="108" t="s">
        <v>74</v>
      </c>
      <c r="D29" s="109">
        <f t="shared" ref="D29:S29" si="5">D28/D$8*100</f>
        <v>33.429641519529156</v>
      </c>
      <c r="E29" s="109">
        <f t="shared" si="5"/>
        <v>28.749999999999996</v>
      </c>
      <c r="F29" s="109">
        <f t="shared" si="5"/>
        <v>47.701149425287355</v>
      </c>
      <c r="G29" s="109">
        <f t="shared" si="5"/>
        <v>42.471042471042466</v>
      </c>
      <c r="H29" s="109">
        <f t="shared" si="5"/>
        <v>36.041358936484492</v>
      </c>
      <c r="I29" s="109">
        <f t="shared" si="5"/>
        <v>35.009671179883945</v>
      </c>
      <c r="J29" s="109">
        <f t="shared" si="5"/>
        <v>38.309114927344787</v>
      </c>
      <c r="K29" s="109">
        <f t="shared" si="5"/>
        <v>30.252501191043351</v>
      </c>
      <c r="L29" s="109">
        <f t="shared" si="5"/>
        <v>35.174953959484348</v>
      </c>
      <c r="M29" s="109">
        <f t="shared" si="5"/>
        <v>26.344576116681861</v>
      </c>
      <c r="N29" s="109">
        <f t="shared" si="5"/>
        <v>37.369985141158992</v>
      </c>
      <c r="O29" s="109">
        <f t="shared" si="5"/>
        <v>42.857142857142854</v>
      </c>
      <c r="P29" s="109">
        <f t="shared" si="5"/>
        <v>34.285714285714285</v>
      </c>
      <c r="Q29" s="109">
        <f t="shared" si="5"/>
        <v>35.20900321543408</v>
      </c>
      <c r="R29" s="109">
        <f t="shared" si="5"/>
        <v>46</v>
      </c>
      <c r="S29" s="109">
        <f t="shared" si="5"/>
        <v>30.268199233716476</v>
      </c>
    </row>
    <row r="30" spans="2:19">
      <c r="B30" s="84"/>
      <c r="C30" s="84"/>
      <c r="D30" s="106"/>
      <c r="E30" s="106"/>
      <c r="F30" s="106"/>
      <c r="G30" s="106"/>
      <c r="H30" s="106"/>
      <c r="I30" s="106"/>
      <c r="J30" s="106"/>
      <c r="K30" s="106"/>
      <c r="L30" s="106"/>
      <c r="M30" s="106"/>
      <c r="N30" s="106"/>
      <c r="O30" s="106"/>
      <c r="P30" s="106"/>
      <c r="Q30" s="106"/>
      <c r="R30" s="106"/>
      <c r="S30" s="106"/>
    </row>
    <row r="31" spans="2:19">
      <c r="B31" s="105" t="s">
        <v>113</v>
      </c>
      <c r="C31" s="84"/>
      <c r="D31" s="106"/>
      <c r="E31" s="106"/>
      <c r="F31" s="106"/>
      <c r="G31" s="106"/>
      <c r="H31" s="106"/>
      <c r="I31" s="106"/>
      <c r="J31" s="106"/>
      <c r="K31" s="106"/>
      <c r="L31" s="106"/>
      <c r="M31" s="106"/>
      <c r="N31" s="106"/>
      <c r="O31" s="106"/>
      <c r="P31" s="106"/>
      <c r="Q31" s="106"/>
      <c r="R31" s="106"/>
      <c r="S31" s="106"/>
    </row>
    <row r="32" spans="2:19" ht="25.5">
      <c r="B32" s="121" t="s">
        <v>125</v>
      </c>
      <c r="C32" s="123" t="s">
        <v>93</v>
      </c>
      <c r="D32" s="120">
        <f>SUM(E32:S32)</f>
        <v>7688</v>
      </c>
      <c r="E32" s="120">
        <v>714</v>
      </c>
      <c r="F32" s="120">
        <v>137</v>
      </c>
      <c r="G32" s="120">
        <v>214</v>
      </c>
      <c r="H32" s="120">
        <v>528</v>
      </c>
      <c r="I32" s="120">
        <v>473</v>
      </c>
      <c r="J32" s="120">
        <v>647</v>
      </c>
      <c r="K32" s="120">
        <v>1641</v>
      </c>
      <c r="L32" s="120">
        <v>439</v>
      </c>
      <c r="M32" s="120">
        <v>921</v>
      </c>
      <c r="N32" s="120">
        <v>1093</v>
      </c>
      <c r="O32" s="120">
        <v>22</v>
      </c>
      <c r="P32" s="120">
        <v>29</v>
      </c>
      <c r="Q32" s="120">
        <v>553</v>
      </c>
      <c r="R32" s="120">
        <v>43</v>
      </c>
      <c r="S32" s="120">
        <v>234</v>
      </c>
    </row>
    <row r="33" spans="2:19">
      <c r="B33" s="112"/>
      <c r="C33" s="108" t="s">
        <v>74</v>
      </c>
      <c r="D33" s="109">
        <f t="shared" ref="D33:S33" si="6">D32/D$8*100</f>
        <v>82.268592830390588</v>
      </c>
      <c r="E33" s="109">
        <f t="shared" si="6"/>
        <v>81.13636363636364</v>
      </c>
      <c r="F33" s="109">
        <f t="shared" si="6"/>
        <v>78.735632183908038</v>
      </c>
      <c r="G33" s="109">
        <f t="shared" si="6"/>
        <v>82.625482625482633</v>
      </c>
      <c r="H33" s="109">
        <f t="shared" si="6"/>
        <v>77.991137370753322</v>
      </c>
      <c r="I33" s="109">
        <f t="shared" si="6"/>
        <v>91.489361702127653</v>
      </c>
      <c r="J33" s="109">
        <f t="shared" si="6"/>
        <v>85.468956406869225</v>
      </c>
      <c r="K33" s="109">
        <f t="shared" si="6"/>
        <v>78.180085755121482</v>
      </c>
      <c r="L33" s="109">
        <f t="shared" si="6"/>
        <v>80.847145488029469</v>
      </c>
      <c r="M33" s="109">
        <f t="shared" si="6"/>
        <v>83.956244302643569</v>
      </c>
      <c r="N33" s="109">
        <f t="shared" si="6"/>
        <v>81.203566121842499</v>
      </c>
      <c r="O33" s="109">
        <f t="shared" si="6"/>
        <v>78.571428571428569</v>
      </c>
      <c r="P33" s="109">
        <f t="shared" si="6"/>
        <v>82.857142857142861</v>
      </c>
      <c r="Q33" s="109">
        <f t="shared" si="6"/>
        <v>88.906752411575567</v>
      </c>
      <c r="R33" s="109">
        <f t="shared" si="6"/>
        <v>86</v>
      </c>
      <c r="S33" s="109">
        <f t="shared" si="6"/>
        <v>89.65517241379311</v>
      </c>
    </row>
    <row r="34" spans="2:19" ht="25.5">
      <c r="B34" s="121" t="s">
        <v>124</v>
      </c>
      <c r="C34" s="119" t="s">
        <v>93</v>
      </c>
      <c r="D34" s="120">
        <f>SUM(E34:S34)</f>
        <v>3511</v>
      </c>
      <c r="E34" s="120">
        <v>306</v>
      </c>
      <c r="F34" s="120">
        <v>59</v>
      </c>
      <c r="G34" s="120">
        <v>102</v>
      </c>
      <c r="H34" s="120">
        <v>258</v>
      </c>
      <c r="I34" s="120">
        <v>196</v>
      </c>
      <c r="J34" s="120">
        <v>311</v>
      </c>
      <c r="K34" s="120">
        <v>783</v>
      </c>
      <c r="L34" s="120">
        <v>225</v>
      </c>
      <c r="M34" s="120">
        <v>377</v>
      </c>
      <c r="N34" s="120">
        <v>522</v>
      </c>
      <c r="O34" s="120">
        <v>12</v>
      </c>
      <c r="P34" s="120">
        <v>11</v>
      </c>
      <c r="Q34" s="120">
        <v>243</v>
      </c>
      <c r="R34" s="120">
        <v>19</v>
      </c>
      <c r="S34" s="120">
        <v>87</v>
      </c>
    </row>
    <row r="35" spans="2:19">
      <c r="B35" s="112"/>
      <c r="C35" s="108" t="s">
        <v>74</v>
      </c>
      <c r="D35" s="109">
        <f t="shared" ref="D35:S35" si="7">D34/D$8*100</f>
        <v>37.570893525949707</v>
      </c>
      <c r="E35" s="109">
        <f t="shared" si="7"/>
        <v>34.772727272727273</v>
      </c>
      <c r="F35" s="109">
        <f t="shared" si="7"/>
        <v>33.90804597701149</v>
      </c>
      <c r="G35" s="109">
        <f t="shared" si="7"/>
        <v>39.382239382239383</v>
      </c>
      <c r="H35" s="109">
        <f t="shared" si="7"/>
        <v>38.109305760709013</v>
      </c>
      <c r="I35" s="109">
        <f t="shared" si="7"/>
        <v>37.911025145067697</v>
      </c>
      <c r="J35" s="109">
        <f t="shared" si="7"/>
        <v>41.08322324966975</v>
      </c>
      <c r="K35" s="109">
        <f t="shared" si="7"/>
        <v>37.303477846593616</v>
      </c>
      <c r="L35" s="109">
        <f t="shared" si="7"/>
        <v>41.436464088397791</v>
      </c>
      <c r="M35" s="109">
        <f t="shared" si="7"/>
        <v>34.366453965360073</v>
      </c>
      <c r="N35" s="109">
        <f t="shared" si="7"/>
        <v>38.781575037147107</v>
      </c>
      <c r="O35" s="109">
        <f t="shared" si="7"/>
        <v>42.857142857142854</v>
      </c>
      <c r="P35" s="109">
        <f t="shared" si="7"/>
        <v>31.428571428571427</v>
      </c>
      <c r="Q35" s="109">
        <f t="shared" si="7"/>
        <v>39.067524115755624</v>
      </c>
      <c r="R35" s="109">
        <f t="shared" si="7"/>
        <v>38</v>
      </c>
      <c r="S35" s="109">
        <f t="shared" si="7"/>
        <v>33.333333333333329</v>
      </c>
    </row>
    <row r="36" spans="2:19" ht="25.5" customHeight="1">
      <c r="B36" s="121" t="s">
        <v>123</v>
      </c>
      <c r="C36" s="119" t="s">
        <v>93</v>
      </c>
      <c r="D36" s="120">
        <f>SUM(E36:S36)</f>
        <v>7279</v>
      </c>
      <c r="E36" s="120">
        <v>720</v>
      </c>
      <c r="F36" s="120">
        <v>130</v>
      </c>
      <c r="G36" s="120">
        <v>179</v>
      </c>
      <c r="H36" s="120">
        <v>547</v>
      </c>
      <c r="I36" s="120">
        <v>422</v>
      </c>
      <c r="J36" s="120">
        <v>503</v>
      </c>
      <c r="K36" s="120">
        <v>1678</v>
      </c>
      <c r="L36" s="120">
        <v>398</v>
      </c>
      <c r="M36" s="120">
        <v>841</v>
      </c>
      <c r="N36" s="120">
        <v>1091</v>
      </c>
      <c r="O36" s="120">
        <v>19</v>
      </c>
      <c r="P36" s="120">
        <v>28</v>
      </c>
      <c r="Q36" s="120">
        <v>492</v>
      </c>
      <c r="R36" s="120">
        <v>36</v>
      </c>
      <c r="S36" s="120">
        <v>195</v>
      </c>
    </row>
    <row r="37" spans="2:19">
      <c r="B37" s="112"/>
      <c r="C37" s="108" t="s">
        <v>74</v>
      </c>
      <c r="D37" s="109">
        <f t="shared" ref="D37:S37" si="8">D36/D$8*100</f>
        <v>77.891920813269138</v>
      </c>
      <c r="E37" s="109">
        <f t="shared" si="8"/>
        <v>81.818181818181827</v>
      </c>
      <c r="F37" s="109">
        <f t="shared" si="8"/>
        <v>74.712643678160916</v>
      </c>
      <c r="G37" s="109">
        <f t="shared" si="8"/>
        <v>69.111969111969103</v>
      </c>
      <c r="H37" s="109">
        <f t="shared" si="8"/>
        <v>80.797636632200891</v>
      </c>
      <c r="I37" s="109">
        <f t="shared" si="8"/>
        <v>81.624758220502898</v>
      </c>
      <c r="J37" s="109">
        <f t="shared" si="8"/>
        <v>66.446499339498018</v>
      </c>
      <c r="K37" s="109">
        <f t="shared" si="8"/>
        <v>79.942829919009057</v>
      </c>
      <c r="L37" s="109">
        <f t="shared" si="8"/>
        <v>73.296500920810317</v>
      </c>
      <c r="M37" s="109">
        <f t="shared" si="8"/>
        <v>76.663628076572465</v>
      </c>
      <c r="N37" s="109">
        <f t="shared" si="8"/>
        <v>81.054977711738488</v>
      </c>
      <c r="O37" s="109">
        <f t="shared" si="8"/>
        <v>67.857142857142861</v>
      </c>
      <c r="P37" s="109">
        <f t="shared" si="8"/>
        <v>80</v>
      </c>
      <c r="Q37" s="109">
        <f t="shared" si="8"/>
        <v>79.099678456591633</v>
      </c>
      <c r="R37" s="109">
        <f t="shared" si="8"/>
        <v>72</v>
      </c>
      <c r="S37" s="109">
        <f t="shared" si="8"/>
        <v>74.712643678160916</v>
      </c>
    </row>
    <row r="38" spans="2:19" ht="25.5">
      <c r="B38" s="121" t="s">
        <v>122</v>
      </c>
      <c r="C38" s="119" t="s">
        <v>93</v>
      </c>
      <c r="D38" s="120">
        <f>SUM(E38:S38)</f>
        <v>6139</v>
      </c>
      <c r="E38" s="120">
        <v>681</v>
      </c>
      <c r="F38" s="120">
        <v>107</v>
      </c>
      <c r="G38" s="120">
        <v>162</v>
      </c>
      <c r="H38" s="120">
        <v>419</v>
      </c>
      <c r="I38" s="120">
        <v>373</v>
      </c>
      <c r="J38" s="120">
        <v>488</v>
      </c>
      <c r="K38" s="120">
        <v>1287</v>
      </c>
      <c r="L38" s="120">
        <v>343</v>
      </c>
      <c r="M38" s="120">
        <v>750</v>
      </c>
      <c r="N38" s="120">
        <v>850</v>
      </c>
      <c r="O38" s="120">
        <v>15</v>
      </c>
      <c r="P38" s="120">
        <v>23</v>
      </c>
      <c r="Q38" s="120">
        <v>456</v>
      </c>
      <c r="R38" s="120">
        <v>19</v>
      </c>
      <c r="S38" s="120">
        <v>166</v>
      </c>
    </row>
    <row r="39" spans="2:19">
      <c r="B39" s="112"/>
      <c r="C39" s="108" t="s">
        <v>74</v>
      </c>
      <c r="D39" s="109">
        <f t="shared" ref="D39:S39" si="9">D38/D$8*100</f>
        <v>65.692883895131075</v>
      </c>
      <c r="E39" s="109">
        <f t="shared" si="9"/>
        <v>77.386363636363626</v>
      </c>
      <c r="F39" s="109">
        <f t="shared" si="9"/>
        <v>61.494252873563212</v>
      </c>
      <c r="G39" s="109">
        <f t="shared" si="9"/>
        <v>62.548262548262542</v>
      </c>
      <c r="H39" s="109">
        <f t="shared" si="9"/>
        <v>61.890694239290987</v>
      </c>
      <c r="I39" s="109">
        <f t="shared" si="9"/>
        <v>72.147001934235973</v>
      </c>
      <c r="J39" s="109">
        <f t="shared" si="9"/>
        <v>64.464993394980183</v>
      </c>
      <c r="K39" s="109">
        <f t="shared" si="9"/>
        <v>61.31491186279181</v>
      </c>
      <c r="L39" s="109">
        <f t="shared" si="9"/>
        <v>63.167587476979747</v>
      </c>
      <c r="M39" s="109">
        <f t="shared" si="9"/>
        <v>68.368277119416589</v>
      </c>
      <c r="N39" s="109">
        <f t="shared" si="9"/>
        <v>63.150074294205048</v>
      </c>
      <c r="O39" s="109">
        <f t="shared" si="9"/>
        <v>53.571428571428569</v>
      </c>
      <c r="P39" s="109">
        <f t="shared" si="9"/>
        <v>65.714285714285708</v>
      </c>
      <c r="Q39" s="109">
        <f t="shared" si="9"/>
        <v>73.311897106109328</v>
      </c>
      <c r="R39" s="109">
        <f t="shared" si="9"/>
        <v>38</v>
      </c>
      <c r="S39" s="109">
        <f t="shared" si="9"/>
        <v>63.601532567049816</v>
      </c>
    </row>
    <row r="40" spans="2:19" ht="25.5">
      <c r="B40" s="121" t="s">
        <v>121</v>
      </c>
      <c r="C40" s="119" t="s">
        <v>93</v>
      </c>
      <c r="D40" s="120">
        <f>SUM(E40:S40)</f>
        <v>5923</v>
      </c>
      <c r="E40" s="120">
        <v>639</v>
      </c>
      <c r="F40" s="120">
        <v>120</v>
      </c>
      <c r="G40" s="120">
        <v>143</v>
      </c>
      <c r="H40" s="120">
        <v>451</v>
      </c>
      <c r="I40" s="120">
        <v>246</v>
      </c>
      <c r="J40" s="120">
        <v>442</v>
      </c>
      <c r="K40" s="120">
        <v>1436</v>
      </c>
      <c r="L40" s="120">
        <v>296</v>
      </c>
      <c r="M40" s="120">
        <v>719</v>
      </c>
      <c r="N40" s="120">
        <v>894</v>
      </c>
      <c r="O40" s="120">
        <v>8</v>
      </c>
      <c r="P40" s="120">
        <v>21</v>
      </c>
      <c r="Q40" s="120">
        <v>324</v>
      </c>
      <c r="R40" s="120">
        <v>28</v>
      </c>
      <c r="S40" s="120">
        <v>156</v>
      </c>
    </row>
    <row r="41" spans="2:19">
      <c r="B41" s="112"/>
      <c r="C41" s="108" t="s">
        <v>74</v>
      </c>
      <c r="D41" s="109">
        <f t="shared" ref="D41:S41" si="10">D40/D$8*100</f>
        <v>63.381487426431249</v>
      </c>
      <c r="E41" s="109">
        <f t="shared" si="10"/>
        <v>72.613636363636374</v>
      </c>
      <c r="F41" s="109">
        <f t="shared" si="10"/>
        <v>68.965517241379317</v>
      </c>
      <c r="G41" s="109">
        <f t="shared" si="10"/>
        <v>55.212355212355213</v>
      </c>
      <c r="H41" s="109">
        <f t="shared" si="10"/>
        <v>66.617429837518458</v>
      </c>
      <c r="I41" s="109">
        <f t="shared" si="10"/>
        <v>47.582205029013544</v>
      </c>
      <c r="J41" s="109">
        <f t="shared" si="10"/>
        <v>58.388375165125495</v>
      </c>
      <c r="K41" s="109">
        <f t="shared" si="10"/>
        <v>68.413530252501189</v>
      </c>
      <c r="L41" s="109">
        <f t="shared" si="10"/>
        <v>54.511970534069988</v>
      </c>
      <c r="M41" s="109">
        <f t="shared" si="10"/>
        <v>65.542388331814038</v>
      </c>
      <c r="N41" s="109">
        <f t="shared" si="10"/>
        <v>66.419019316493305</v>
      </c>
      <c r="O41" s="109">
        <f t="shared" si="10"/>
        <v>28.571428571428569</v>
      </c>
      <c r="P41" s="109">
        <f t="shared" si="10"/>
        <v>60</v>
      </c>
      <c r="Q41" s="109">
        <f t="shared" si="10"/>
        <v>52.09003215434084</v>
      </c>
      <c r="R41" s="109">
        <f t="shared" si="10"/>
        <v>56.000000000000007</v>
      </c>
      <c r="S41" s="109">
        <f t="shared" si="10"/>
        <v>59.770114942528743</v>
      </c>
    </row>
    <row r="42" spans="2:19" ht="25.5">
      <c r="B42" s="121" t="s">
        <v>120</v>
      </c>
      <c r="C42" s="119" t="s">
        <v>93</v>
      </c>
      <c r="D42" s="120">
        <f>SUM(E42:S42)</f>
        <v>4501</v>
      </c>
      <c r="E42" s="120">
        <v>525</v>
      </c>
      <c r="F42" s="120">
        <v>104</v>
      </c>
      <c r="G42" s="120">
        <v>52</v>
      </c>
      <c r="H42" s="120">
        <v>296</v>
      </c>
      <c r="I42" s="120">
        <v>206</v>
      </c>
      <c r="J42" s="120">
        <v>324</v>
      </c>
      <c r="K42" s="120">
        <v>1261</v>
      </c>
      <c r="L42" s="120">
        <v>217</v>
      </c>
      <c r="M42" s="120">
        <v>576</v>
      </c>
      <c r="N42" s="120">
        <v>557</v>
      </c>
      <c r="O42" s="120">
        <v>6</v>
      </c>
      <c r="P42" s="120">
        <v>11</v>
      </c>
      <c r="Q42" s="120">
        <v>226</v>
      </c>
      <c r="R42" s="120">
        <v>20</v>
      </c>
      <c r="S42" s="120">
        <v>120</v>
      </c>
    </row>
    <row r="43" spans="2:19">
      <c r="B43" s="84"/>
      <c r="C43" s="108" t="s">
        <v>74</v>
      </c>
      <c r="D43" s="109">
        <f t="shared" ref="D43:S43" si="11">D42/D$8*100</f>
        <v>48.164794007490634</v>
      </c>
      <c r="E43" s="109">
        <f t="shared" si="11"/>
        <v>59.659090909090907</v>
      </c>
      <c r="F43" s="109">
        <f t="shared" si="11"/>
        <v>59.770114942528743</v>
      </c>
      <c r="G43" s="109">
        <f t="shared" si="11"/>
        <v>20.077220077220076</v>
      </c>
      <c r="H43" s="109">
        <f t="shared" si="11"/>
        <v>43.722304283604139</v>
      </c>
      <c r="I43" s="109">
        <f t="shared" si="11"/>
        <v>39.845261121856865</v>
      </c>
      <c r="J43" s="109">
        <f t="shared" si="11"/>
        <v>42.800528401585204</v>
      </c>
      <c r="K43" s="109">
        <f t="shared" si="11"/>
        <v>60.076226774654593</v>
      </c>
      <c r="L43" s="109">
        <f t="shared" si="11"/>
        <v>39.963167587476974</v>
      </c>
      <c r="M43" s="109">
        <f t="shared" si="11"/>
        <v>52.506836827711943</v>
      </c>
      <c r="N43" s="109">
        <f t="shared" si="11"/>
        <v>41.381872213967306</v>
      </c>
      <c r="O43" s="109">
        <f t="shared" si="11"/>
        <v>21.428571428571427</v>
      </c>
      <c r="P43" s="109">
        <f t="shared" si="11"/>
        <v>31.428571428571427</v>
      </c>
      <c r="Q43" s="109">
        <f t="shared" si="11"/>
        <v>36.334405144694529</v>
      </c>
      <c r="R43" s="109">
        <f t="shared" si="11"/>
        <v>40</v>
      </c>
      <c r="S43" s="109">
        <f t="shared" si="11"/>
        <v>45.977011494252871</v>
      </c>
    </row>
    <row r="44" spans="2:19">
      <c r="B44" s="84"/>
      <c r="C44" s="84"/>
      <c r="D44" s="106"/>
      <c r="E44" s="106"/>
      <c r="F44" s="106"/>
      <c r="G44" s="106"/>
      <c r="H44" s="106"/>
      <c r="I44" s="106"/>
      <c r="J44" s="106"/>
      <c r="K44" s="106"/>
      <c r="L44" s="106"/>
      <c r="M44" s="106"/>
      <c r="N44" s="106"/>
      <c r="O44" s="106"/>
      <c r="P44" s="106"/>
      <c r="Q44" s="106"/>
      <c r="R44" s="106"/>
      <c r="S44" s="106"/>
    </row>
    <row r="45" spans="2:19" ht="25.5">
      <c r="B45" s="105" t="s">
        <v>128</v>
      </c>
      <c r="C45" s="84"/>
      <c r="D45" s="106"/>
      <c r="E45" s="106"/>
      <c r="F45" s="106"/>
      <c r="G45" s="106"/>
      <c r="H45" s="106"/>
      <c r="I45" s="106"/>
      <c r="J45" s="106"/>
      <c r="K45" s="106"/>
      <c r="L45" s="106"/>
      <c r="M45" s="106"/>
      <c r="N45" s="106"/>
      <c r="O45" s="106"/>
      <c r="P45" s="106"/>
      <c r="Q45" s="106"/>
      <c r="R45" s="106"/>
      <c r="S45" s="106"/>
    </row>
    <row r="46" spans="2:19">
      <c r="B46" s="121" t="s">
        <v>132</v>
      </c>
      <c r="C46" s="123" t="s">
        <v>93</v>
      </c>
      <c r="D46" s="120">
        <f>SUM(E46:S46)</f>
        <v>2226</v>
      </c>
      <c r="E46" s="120">
        <v>298</v>
      </c>
      <c r="F46" s="120">
        <v>12</v>
      </c>
      <c r="G46" s="120">
        <v>17</v>
      </c>
      <c r="H46" s="120">
        <v>171</v>
      </c>
      <c r="I46" s="120">
        <v>81</v>
      </c>
      <c r="J46" s="120">
        <v>34</v>
      </c>
      <c r="K46" s="120">
        <v>919</v>
      </c>
      <c r="L46" s="120">
        <v>38</v>
      </c>
      <c r="M46" s="120">
        <v>343</v>
      </c>
      <c r="N46" s="120">
        <v>195</v>
      </c>
      <c r="O46" s="120">
        <v>0</v>
      </c>
      <c r="P46" s="120">
        <v>0</v>
      </c>
      <c r="Q46" s="120">
        <v>118</v>
      </c>
      <c r="R46" s="120">
        <v>0</v>
      </c>
      <c r="S46" s="124">
        <v>0</v>
      </c>
    </row>
    <row r="47" spans="2:19">
      <c r="B47" s="112"/>
      <c r="C47" s="108" t="s">
        <v>74</v>
      </c>
      <c r="D47" s="109">
        <f t="shared" ref="D47:S47" si="12">D46/D$8*100</f>
        <v>23.820224719101123</v>
      </c>
      <c r="E47" s="109">
        <f t="shared" si="12"/>
        <v>33.86363636363636</v>
      </c>
      <c r="F47" s="109">
        <f t="shared" si="12"/>
        <v>6.8965517241379306</v>
      </c>
      <c r="G47" s="109">
        <f t="shared" si="12"/>
        <v>6.563706563706563</v>
      </c>
      <c r="H47" s="109">
        <f t="shared" si="12"/>
        <v>25.258493353028065</v>
      </c>
      <c r="I47" s="109">
        <f t="shared" si="12"/>
        <v>15.667311411992262</v>
      </c>
      <c r="J47" s="109">
        <f t="shared" si="12"/>
        <v>4.4914134742404226</v>
      </c>
      <c r="K47" s="109">
        <f t="shared" si="12"/>
        <v>43.782753692234401</v>
      </c>
      <c r="L47" s="109">
        <f t="shared" si="12"/>
        <v>6.9981583793738489</v>
      </c>
      <c r="M47" s="109">
        <f t="shared" si="12"/>
        <v>31.267092069279855</v>
      </c>
      <c r="N47" s="109">
        <f t="shared" si="12"/>
        <v>14.487369985141161</v>
      </c>
      <c r="O47" s="109">
        <f t="shared" si="12"/>
        <v>0</v>
      </c>
      <c r="P47" s="109">
        <f t="shared" si="12"/>
        <v>0</v>
      </c>
      <c r="Q47" s="109">
        <f t="shared" si="12"/>
        <v>18.971061093247588</v>
      </c>
      <c r="R47" s="109">
        <f t="shared" si="12"/>
        <v>0</v>
      </c>
      <c r="S47" s="113">
        <f t="shared" si="12"/>
        <v>0</v>
      </c>
    </row>
    <row r="48" spans="2:19">
      <c r="B48" s="121" t="s">
        <v>131</v>
      </c>
      <c r="C48" s="119" t="s">
        <v>93</v>
      </c>
      <c r="D48" s="120">
        <f>SUM(E48:S48)</f>
        <v>2087</v>
      </c>
      <c r="E48" s="120">
        <v>207</v>
      </c>
      <c r="F48" s="120">
        <v>29</v>
      </c>
      <c r="G48" s="120">
        <v>80</v>
      </c>
      <c r="H48" s="120">
        <v>153</v>
      </c>
      <c r="I48" s="120">
        <v>158</v>
      </c>
      <c r="J48" s="120">
        <v>129</v>
      </c>
      <c r="K48" s="120">
        <v>392</v>
      </c>
      <c r="L48" s="120">
        <v>125</v>
      </c>
      <c r="M48" s="120">
        <v>361</v>
      </c>
      <c r="N48" s="120">
        <v>319</v>
      </c>
      <c r="O48" s="120">
        <v>6</v>
      </c>
      <c r="P48" s="120">
        <v>1</v>
      </c>
      <c r="Q48" s="120">
        <v>117</v>
      </c>
      <c r="R48" s="120">
        <v>10</v>
      </c>
      <c r="S48" s="124">
        <v>0</v>
      </c>
    </row>
    <row r="49" spans="2:19">
      <c r="B49" s="112"/>
      <c r="C49" s="108" t="s">
        <v>74</v>
      </c>
      <c r="D49" s="109">
        <f t="shared" ref="D49:S49" si="13">D48/D$8*100</f>
        <v>22.33279828785447</v>
      </c>
      <c r="E49" s="109">
        <f t="shared" si="13"/>
        <v>23.522727272727273</v>
      </c>
      <c r="F49" s="109">
        <f t="shared" si="13"/>
        <v>16.666666666666664</v>
      </c>
      <c r="G49" s="109">
        <f t="shared" si="13"/>
        <v>30.888030888030887</v>
      </c>
      <c r="H49" s="109">
        <f t="shared" si="13"/>
        <v>22.599704579025108</v>
      </c>
      <c r="I49" s="109">
        <f t="shared" si="13"/>
        <v>30.56092843326886</v>
      </c>
      <c r="J49" s="109">
        <f t="shared" si="13"/>
        <v>17.040951122853368</v>
      </c>
      <c r="K49" s="109">
        <f t="shared" si="13"/>
        <v>18.675559790376369</v>
      </c>
      <c r="L49" s="109">
        <f t="shared" si="13"/>
        <v>23.020257826887661</v>
      </c>
      <c r="M49" s="109">
        <f t="shared" si="13"/>
        <v>32.907930720145849</v>
      </c>
      <c r="N49" s="109">
        <f t="shared" si="13"/>
        <v>23.699851411589894</v>
      </c>
      <c r="O49" s="109">
        <f t="shared" si="13"/>
        <v>21.428571428571427</v>
      </c>
      <c r="P49" s="109">
        <f t="shared" si="13"/>
        <v>2.8571428571428572</v>
      </c>
      <c r="Q49" s="109">
        <f t="shared" si="13"/>
        <v>18.810289389067524</v>
      </c>
      <c r="R49" s="109">
        <f t="shared" si="13"/>
        <v>20</v>
      </c>
      <c r="S49" s="113">
        <f t="shared" si="13"/>
        <v>0</v>
      </c>
    </row>
    <row r="50" spans="2:19">
      <c r="B50" s="121" t="s">
        <v>129</v>
      </c>
      <c r="C50" s="119" t="s">
        <v>93</v>
      </c>
      <c r="D50" s="120">
        <f>SUM(E50:S50)</f>
        <v>1780</v>
      </c>
      <c r="E50" s="120">
        <v>149</v>
      </c>
      <c r="F50" s="120">
        <v>52</v>
      </c>
      <c r="G50" s="120">
        <v>102</v>
      </c>
      <c r="H50" s="120">
        <v>145</v>
      </c>
      <c r="I50" s="120">
        <v>124</v>
      </c>
      <c r="J50" s="120">
        <v>175</v>
      </c>
      <c r="K50" s="120">
        <v>233</v>
      </c>
      <c r="L50" s="120">
        <v>188</v>
      </c>
      <c r="M50" s="120">
        <v>190</v>
      </c>
      <c r="N50" s="120">
        <v>234</v>
      </c>
      <c r="O50" s="120">
        <v>8</v>
      </c>
      <c r="P50" s="120">
        <v>17</v>
      </c>
      <c r="Q50" s="120">
        <v>125</v>
      </c>
      <c r="R50" s="120">
        <v>38</v>
      </c>
      <c r="S50" s="124">
        <v>0</v>
      </c>
    </row>
    <row r="51" spans="2:19">
      <c r="B51" s="112"/>
      <c r="C51" s="108" t="s">
        <v>74</v>
      </c>
      <c r="D51" s="109">
        <f t="shared" ref="D51:S51" si="14">D50/D$8*100</f>
        <v>19.047619047619047</v>
      </c>
      <c r="E51" s="109">
        <f t="shared" si="14"/>
        <v>16.93181818181818</v>
      </c>
      <c r="F51" s="109">
        <f t="shared" si="14"/>
        <v>29.885057471264371</v>
      </c>
      <c r="G51" s="109">
        <f t="shared" si="14"/>
        <v>39.382239382239383</v>
      </c>
      <c r="H51" s="109">
        <f t="shared" si="14"/>
        <v>21.418020679468242</v>
      </c>
      <c r="I51" s="109">
        <f t="shared" si="14"/>
        <v>23.984526112185687</v>
      </c>
      <c r="J51" s="109">
        <f t="shared" si="14"/>
        <v>23.11756935270806</v>
      </c>
      <c r="K51" s="109">
        <f t="shared" si="14"/>
        <v>11.100524059075751</v>
      </c>
      <c r="L51" s="109">
        <f t="shared" si="14"/>
        <v>34.622467771639045</v>
      </c>
      <c r="M51" s="109">
        <f t="shared" si="14"/>
        <v>17.31996353691887</v>
      </c>
      <c r="N51" s="109">
        <f t="shared" si="14"/>
        <v>17.384843982169389</v>
      </c>
      <c r="O51" s="109">
        <f t="shared" si="14"/>
        <v>28.571428571428569</v>
      </c>
      <c r="P51" s="109">
        <f t="shared" si="14"/>
        <v>48.571428571428569</v>
      </c>
      <c r="Q51" s="109">
        <f t="shared" si="14"/>
        <v>20.096463022508036</v>
      </c>
      <c r="R51" s="109">
        <f t="shared" si="14"/>
        <v>76</v>
      </c>
      <c r="S51" s="113">
        <f t="shared" si="14"/>
        <v>0</v>
      </c>
    </row>
    <row r="52" spans="2:19">
      <c r="B52" s="121" t="s">
        <v>130</v>
      </c>
      <c r="C52" s="119" t="s">
        <v>93</v>
      </c>
      <c r="D52" s="120">
        <f>SUM(E52:S52)</f>
        <v>1535</v>
      </c>
      <c r="E52" s="120">
        <v>109</v>
      </c>
      <c r="F52" s="120">
        <v>71</v>
      </c>
      <c r="G52" s="120">
        <v>35</v>
      </c>
      <c r="H52" s="120">
        <v>108</v>
      </c>
      <c r="I52" s="120">
        <v>72</v>
      </c>
      <c r="J52" s="120">
        <v>217</v>
      </c>
      <c r="K52" s="120">
        <v>230</v>
      </c>
      <c r="L52" s="120">
        <v>152</v>
      </c>
      <c r="M52" s="120">
        <v>126</v>
      </c>
      <c r="N52" s="120">
        <v>221</v>
      </c>
      <c r="O52" s="120">
        <v>13</v>
      </c>
      <c r="P52" s="120">
        <v>17</v>
      </c>
      <c r="Q52" s="120">
        <v>162</v>
      </c>
      <c r="R52" s="120">
        <v>2</v>
      </c>
      <c r="S52" s="124">
        <v>0</v>
      </c>
    </row>
    <row r="53" spans="2:19">
      <c r="B53" s="112"/>
      <c r="C53" s="108" t="s">
        <v>74</v>
      </c>
      <c r="D53" s="109">
        <f t="shared" ref="D53:S53" si="15">D52/D$8*100</f>
        <v>16.4258962011771</v>
      </c>
      <c r="E53" s="109">
        <f t="shared" si="15"/>
        <v>12.386363636363637</v>
      </c>
      <c r="F53" s="109">
        <f t="shared" si="15"/>
        <v>40.804597701149426</v>
      </c>
      <c r="G53" s="109">
        <f t="shared" si="15"/>
        <v>13.513513513513514</v>
      </c>
      <c r="H53" s="109">
        <f t="shared" si="15"/>
        <v>15.952732644017726</v>
      </c>
      <c r="I53" s="109">
        <f t="shared" si="15"/>
        <v>13.926499032882012</v>
      </c>
      <c r="J53" s="109">
        <f t="shared" si="15"/>
        <v>28.66578599735799</v>
      </c>
      <c r="K53" s="109">
        <f t="shared" si="15"/>
        <v>10.957598856598381</v>
      </c>
      <c r="L53" s="109">
        <f t="shared" si="15"/>
        <v>27.992633517495396</v>
      </c>
      <c r="M53" s="109">
        <f t="shared" si="15"/>
        <v>11.485870556061988</v>
      </c>
      <c r="N53" s="109">
        <f t="shared" si="15"/>
        <v>16.419019316493312</v>
      </c>
      <c r="O53" s="109">
        <f t="shared" si="15"/>
        <v>46.428571428571431</v>
      </c>
      <c r="P53" s="109">
        <f t="shared" si="15"/>
        <v>48.571428571428569</v>
      </c>
      <c r="Q53" s="109">
        <f t="shared" si="15"/>
        <v>26.04501607717042</v>
      </c>
      <c r="R53" s="109">
        <f t="shared" si="15"/>
        <v>4</v>
      </c>
      <c r="S53" s="113">
        <f t="shared" si="15"/>
        <v>0</v>
      </c>
    </row>
    <row r="54" spans="2:19">
      <c r="B54" s="121" t="s">
        <v>133</v>
      </c>
      <c r="C54" s="119" t="s">
        <v>93</v>
      </c>
      <c r="D54" s="120">
        <f>SUM(E54:S54)</f>
        <v>1456</v>
      </c>
      <c r="E54" s="120">
        <v>117</v>
      </c>
      <c r="F54" s="120">
        <v>10</v>
      </c>
      <c r="G54" s="120">
        <v>25</v>
      </c>
      <c r="H54" s="120">
        <v>100</v>
      </c>
      <c r="I54" s="120">
        <v>82</v>
      </c>
      <c r="J54" s="120">
        <v>202</v>
      </c>
      <c r="K54" s="120">
        <v>325</v>
      </c>
      <c r="L54" s="120">
        <v>40</v>
      </c>
      <c r="M54" s="120">
        <v>77</v>
      </c>
      <c r="N54" s="120">
        <v>377</v>
      </c>
      <c r="O54" s="120">
        <v>1</v>
      </c>
      <c r="P54" s="120">
        <v>0</v>
      </c>
      <c r="Q54" s="120">
        <v>100</v>
      </c>
      <c r="R54" s="120">
        <v>0</v>
      </c>
      <c r="S54" s="124">
        <v>0</v>
      </c>
    </row>
    <row r="55" spans="2:19">
      <c r="B55" s="114"/>
      <c r="C55" s="115" t="s">
        <v>74</v>
      </c>
      <c r="D55" s="116">
        <f t="shared" ref="D55:S55" si="16">D54/D$8*100</f>
        <v>15.580524344569287</v>
      </c>
      <c r="E55" s="116">
        <f t="shared" si="16"/>
        <v>13.295454545454547</v>
      </c>
      <c r="F55" s="116">
        <f t="shared" si="16"/>
        <v>5.7471264367816088</v>
      </c>
      <c r="G55" s="116">
        <f t="shared" si="16"/>
        <v>9.6525096525096519</v>
      </c>
      <c r="H55" s="116">
        <f t="shared" si="16"/>
        <v>14.771048744460858</v>
      </c>
      <c r="I55" s="116">
        <f t="shared" si="16"/>
        <v>15.860735009671178</v>
      </c>
      <c r="J55" s="116">
        <f t="shared" si="16"/>
        <v>26.684280052840158</v>
      </c>
      <c r="K55" s="116">
        <f t="shared" si="16"/>
        <v>15.483563601715103</v>
      </c>
      <c r="L55" s="116">
        <f t="shared" si="16"/>
        <v>7.3664825046040523</v>
      </c>
      <c r="M55" s="116">
        <f t="shared" si="16"/>
        <v>7.019143117593436</v>
      </c>
      <c r="N55" s="116">
        <f t="shared" si="16"/>
        <v>28.008915304606241</v>
      </c>
      <c r="O55" s="116">
        <f t="shared" si="16"/>
        <v>3.5714285714285712</v>
      </c>
      <c r="P55" s="116">
        <f t="shared" si="16"/>
        <v>0</v>
      </c>
      <c r="Q55" s="116">
        <f t="shared" si="16"/>
        <v>16.077170418006432</v>
      </c>
      <c r="R55" s="116">
        <f t="shared" si="16"/>
        <v>0</v>
      </c>
      <c r="S55" s="117">
        <f t="shared" si="16"/>
        <v>0</v>
      </c>
    </row>
    <row r="57" spans="2:19" s="56" customFormat="1">
      <c r="B57" s="190" t="s">
        <v>181</v>
      </c>
      <c r="C57" s="57"/>
      <c r="D57" s="57"/>
    </row>
    <row r="58" spans="2:19" s="56" customFormat="1">
      <c r="B58" s="50" t="s">
        <v>163</v>
      </c>
      <c r="C58" s="57"/>
      <c r="D58" s="57"/>
    </row>
    <row r="59" spans="2:19" s="56" customFormat="1">
      <c r="B59" s="50" t="s">
        <v>165</v>
      </c>
      <c r="C59" s="57"/>
      <c r="D59" s="57"/>
    </row>
    <row r="60" spans="2:19" s="56" customFormat="1">
      <c r="B60" s="50" t="s">
        <v>166</v>
      </c>
      <c r="C60" s="57"/>
      <c r="D60" s="57"/>
    </row>
    <row r="61" spans="2:19" s="56" customFormat="1">
      <c r="B61" s="50" t="s">
        <v>164</v>
      </c>
      <c r="C61" s="57"/>
      <c r="D61" s="57"/>
    </row>
    <row r="62" spans="2:19" s="56" customFormat="1">
      <c r="B62" s="50" t="s">
        <v>167</v>
      </c>
      <c r="C62" s="57"/>
      <c r="D62" s="57"/>
    </row>
  </sheetData>
  <sheetProtection password="B8D9" sheet="1" objects="1" scenarios="1"/>
  <mergeCells count="2">
    <mergeCell ref="B1:J2"/>
    <mergeCell ref="D5:S5"/>
  </mergeCells>
  <hyperlinks>
    <hyperlink ref="B3" location="'List of Tables &amp; Charts'!A1" display="return to List of Tables &amp; Charts"/>
  </hyperlinks>
  <pageMargins left="0.70866141732283472" right="0.70866141732283472" top="0.74803149606299213" bottom="0.74803149606299213" header="0.31496062992125984" footer="0.31496062992125984"/>
  <pageSetup paperSize="9" scale="51"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sheetPr codeName="Sheet25">
    <pageSetUpPr fitToPage="1"/>
  </sheetPr>
  <dimension ref="A1:Q52"/>
  <sheetViews>
    <sheetView workbookViewId="0"/>
  </sheetViews>
  <sheetFormatPr defaultRowHeight="12.75"/>
  <cols>
    <col min="1" max="1" width="1.7109375" style="54" customWidth="1"/>
    <col min="2" max="16384" width="9.140625" style="54"/>
  </cols>
  <sheetData>
    <row r="1" spans="1:17" ht="12.75" customHeight="1">
      <c r="A1" s="1"/>
      <c r="B1" s="209" t="s">
        <v>184</v>
      </c>
      <c r="C1" s="209"/>
      <c r="D1" s="209"/>
      <c r="E1" s="209"/>
      <c r="F1" s="209"/>
      <c r="G1" s="209"/>
      <c r="H1" s="209"/>
      <c r="I1" s="209"/>
      <c r="J1" s="209"/>
      <c r="K1" s="209"/>
      <c r="L1" s="209"/>
      <c r="M1" s="209"/>
      <c r="N1" s="209"/>
      <c r="O1" s="210" t="s">
        <v>26</v>
      </c>
    </row>
    <row r="2" spans="1:17">
      <c r="B2" s="209"/>
      <c r="C2" s="209"/>
      <c r="D2" s="209"/>
      <c r="E2" s="209"/>
      <c r="F2" s="209"/>
      <c r="G2" s="209"/>
      <c r="H2" s="209"/>
      <c r="I2" s="209"/>
      <c r="J2" s="209"/>
      <c r="K2" s="209"/>
      <c r="L2" s="209"/>
      <c r="M2" s="209"/>
      <c r="N2" s="209"/>
      <c r="O2" s="210"/>
    </row>
    <row r="3" spans="1:17">
      <c r="B3" s="209"/>
      <c r="C3" s="209"/>
      <c r="D3" s="209"/>
      <c r="E3" s="209"/>
      <c r="F3" s="209"/>
      <c r="G3" s="209"/>
      <c r="H3" s="209"/>
      <c r="I3" s="209"/>
      <c r="J3" s="209"/>
      <c r="K3" s="209"/>
      <c r="L3" s="209"/>
      <c r="M3" s="209"/>
      <c r="N3" s="209"/>
      <c r="O3" s="210"/>
    </row>
    <row r="4" spans="1:17" s="8" customFormat="1" ht="36" customHeight="1">
      <c r="B4" s="213" t="s">
        <v>149</v>
      </c>
      <c r="C4" s="213"/>
      <c r="D4" s="213"/>
      <c r="E4" s="213"/>
      <c r="F4" s="213"/>
      <c r="G4" s="213"/>
      <c r="H4" s="213"/>
      <c r="I4" s="213"/>
      <c r="J4" s="213"/>
      <c r="K4" s="213"/>
      <c r="L4" s="213"/>
      <c r="M4" s="213"/>
      <c r="N4" s="213"/>
      <c r="O4" s="210"/>
    </row>
    <row r="5" spans="1:17" ht="12.75" customHeight="1">
      <c r="B5" s="211"/>
      <c r="C5" s="211"/>
      <c r="D5" s="211"/>
      <c r="E5" s="211"/>
      <c r="F5" s="211"/>
      <c r="G5" s="211"/>
      <c r="H5" s="211"/>
      <c r="I5" s="211"/>
      <c r="J5" s="211"/>
      <c r="K5" s="211"/>
      <c r="L5" s="211"/>
      <c r="M5" s="16"/>
      <c r="N5" s="18"/>
      <c r="O5" s="53"/>
    </row>
    <row r="6" spans="1:17" ht="15" customHeight="1">
      <c r="B6" s="211"/>
      <c r="C6" s="211"/>
      <c r="D6" s="211"/>
      <c r="E6" s="211"/>
      <c r="F6" s="211"/>
      <c r="G6" s="211"/>
      <c r="H6" s="211"/>
      <c r="I6" s="211"/>
      <c r="J6" s="211"/>
      <c r="K6" s="211"/>
      <c r="L6" s="211"/>
      <c r="M6" s="212" t="s">
        <v>183</v>
      </c>
      <c r="N6" s="212"/>
      <c r="O6" s="212"/>
    </row>
    <row r="13" spans="1:17" ht="15">
      <c r="P13" s="9"/>
      <c r="Q13" s="167" t="s">
        <v>143</v>
      </c>
    </row>
    <row r="14" spans="1:17" ht="15">
      <c r="P14" s="10"/>
      <c r="Q14" s="167" t="s">
        <v>154</v>
      </c>
    </row>
    <row r="15" spans="1:17" ht="15">
      <c r="P15" s="11"/>
      <c r="Q15" s="167" t="s">
        <v>157</v>
      </c>
    </row>
    <row r="16" spans="1:17" ht="15">
      <c r="P16" s="15"/>
      <c r="Q16" s="167" t="s">
        <v>155</v>
      </c>
    </row>
    <row r="17" spans="16:17" ht="15">
      <c r="P17"/>
      <c r="Q17" s="167" t="s">
        <v>146</v>
      </c>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row r="37" spans="2:15" s="188" customFormat="1" ht="15">
      <c r="B37" s="179" t="s">
        <v>187</v>
      </c>
      <c r="C37" s="12"/>
      <c r="D37" s="13"/>
      <c r="E37" s="13"/>
      <c r="F37" s="13"/>
      <c r="G37" s="13"/>
      <c r="H37" s="13"/>
      <c r="I37" s="13"/>
      <c r="J37" s="12"/>
      <c r="K37" s="187"/>
      <c r="L37" s="187"/>
      <c r="M37" s="187"/>
      <c r="N37" s="187"/>
    </row>
    <row r="38" spans="2:15" s="188" customFormat="1" ht="24" customHeight="1">
      <c r="B38" s="214" t="s">
        <v>97</v>
      </c>
      <c r="C38" s="214"/>
      <c r="D38" s="214"/>
      <c r="E38" s="214"/>
      <c r="F38" s="214"/>
      <c r="G38" s="214"/>
      <c r="H38" s="214"/>
      <c r="I38" s="214"/>
      <c r="J38" s="214"/>
      <c r="K38" s="214"/>
      <c r="L38" s="214"/>
      <c r="M38" s="214"/>
      <c r="N38" s="214"/>
    </row>
    <row r="39" spans="2:15" s="188" customFormat="1" ht="12.75" customHeight="1">
      <c r="B39" s="185"/>
      <c r="C39" s="185"/>
      <c r="D39" s="185"/>
      <c r="E39" s="185"/>
      <c r="F39" s="185"/>
      <c r="G39" s="185"/>
      <c r="H39" s="185"/>
      <c r="I39" s="185"/>
      <c r="J39" s="185"/>
      <c r="K39" s="185"/>
      <c r="L39" s="185"/>
      <c r="M39" s="185"/>
      <c r="N39" s="185"/>
    </row>
    <row r="40" spans="2:15" s="188" customFormat="1" ht="33" customHeight="1">
      <c r="B40" s="215" t="s">
        <v>172</v>
      </c>
      <c r="C40" s="215"/>
      <c r="D40" s="215"/>
      <c r="E40" s="215"/>
      <c r="F40" s="215"/>
      <c r="G40" s="215"/>
      <c r="H40" s="215"/>
      <c r="I40" s="215"/>
      <c r="J40" s="215"/>
      <c r="K40" s="215"/>
      <c r="L40" s="215"/>
      <c r="M40" s="215"/>
      <c r="N40" s="215"/>
    </row>
    <row r="41" spans="2:15" s="188" customFormat="1" ht="12.75" customHeight="1">
      <c r="B41" s="186"/>
      <c r="C41" s="186"/>
      <c r="D41" s="186"/>
      <c r="E41" s="186"/>
      <c r="F41" s="186"/>
      <c r="G41" s="186"/>
      <c r="H41" s="186"/>
      <c r="I41" s="186"/>
      <c r="J41" s="186"/>
      <c r="K41" s="186"/>
      <c r="L41" s="186"/>
      <c r="M41" s="186"/>
      <c r="N41" s="186"/>
    </row>
    <row r="42" spans="2:15" s="188" customFormat="1" ht="33.75" customHeight="1">
      <c r="B42" s="214" t="s">
        <v>98</v>
      </c>
      <c r="C42" s="214"/>
      <c r="D42" s="214"/>
      <c r="E42" s="214"/>
      <c r="F42" s="214"/>
      <c r="G42" s="214"/>
      <c r="H42" s="214"/>
      <c r="I42" s="214"/>
      <c r="J42" s="214"/>
      <c r="K42" s="214"/>
      <c r="L42" s="214"/>
      <c r="M42" s="214"/>
      <c r="N42" s="214"/>
    </row>
    <row r="43" spans="2:15" s="188" customFormat="1" ht="12.75" customHeight="1">
      <c r="B43" s="185"/>
      <c r="C43" s="185"/>
      <c r="D43" s="185"/>
      <c r="E43" s="185"/>
      <c r="F43" s="185"/>
      <c r="G43" s="185"/>
      <c r="H43" s="185"/>
      <c r="I43" s="185"/>
      <c r="J43" s="185"/>
      <c r="K43" s="185"/>
      <c r="L43" s="185"/>
      <c r="M43" s="185"/>
      <c r="N43" s="185"/>
    </row>
    <row r="44" spans="2:15" s="188" customFormat="1" ht="22.5" customHeight="1">
      <c r="B44" s="214" t="s">
        <v>99</v>
      </c>
      <c r="C44" s="214"/>
      <c r="D44" s="214"/>
      <c r="E44" s="214"/>
      <c r="F44" s="214"/>
      <c r="G44" s="214"/>
      <c r="H44" s="214"/>
      <c r="I44" s="214"/>
      <c r="J44" s="214"/>
      <c r="K44" s="214"/>
      <c r="L44" s="214"/>
      <c r="M44" s="214"/>
      <c r="N44" s="214"/>
    </row>
    <row r="45" spans="2:15" s="188" customFormat="1" ht="12.75" customHeight="1">
      <c r="B45" s="185"/>
      <c r="C45" s="185"/>
      <c r="D45" s="185"/>
      <c r="E45" s="185"/>
      <c r="F45" s="185"/>
      <c r="G45" s="185"/>
      <c r="H45" s="185"/>
      <c r="I45" s="185"/>
      <c r="J45" s="185"/>
      <c r="K45" s="185"/>
      <c r="L45" s="185"/>
      <c r="M45" s="185"/>
      <c r="N45" s="185"/>
    </row>
    <row r="46" spans="2:15" s="188" customFormat="1" ht="33.75" customHeight="1">
      <c r="B46" s="214" t="s">
        <v>100</v>
      </c>
      <c r="C46" s="214"/>
      <c r="D46" s="214"/>
      <c r="E46" s="214"/>
      <c r="F46" s="214"/>
      <c r="G46" s="214"/>
      <c r="H46" s="214"/>
      <c r="I46" s="214"/>
      <c r="J46" s="214"/>
      <c r="K46" s="214"/>
      <c r="L46" s="214"/>
      <c r="M46" s="214"/>
      <c r="N46" s="214"/>
    </row>
    <row r="47" spans="2:15" s="188" customFormat="1" ht="12.75" customHeight="1">
      <c r="B47" s="185"/>
      <c r="C47" s="185"/>
      <c r="D47" s="185"/>
      <c r="E47" s="185"/>
      <c r="F47" s="185"/>
      <c r="G47" s="185"/>
      <c r="H47" s="185"/>
      <c r="I47" s="185"/>
      <c r="J47" s="185"/>
      <c r="K47" s="185"/>
      <c r="L47" s="185"/>
      <c r="M47" s="185"/>
      <c r="N47" s="185"/>
    </row>
    <row r="48" spans="2:15" s="188" customFormat="1" ht="23.25" customHeight="1">
      <c r="B48" s="214" t="s">
        <v>150</v>
      </c>
      <c r="C48" s="214"/>
      <c r="D48" s="214"/>
      <c r="E48" s="214"/>
      <c r="F48" s="214"/>
      <c r="G48" s="214"/>
      <c r="H48" s="214"/>
      <c r="I48" s="214"/>
      <c r="J48" s="214"/>
      <c r="K48" s="214"/>
      <c r="L48" s="214"/>
      <c r="M48" s="214"/>
      <c r="N48" s="214"/>
    </row>
    <row r="49" spans="2:14" s="188" customFormat="1">
      <c r="B49" s="187"/>
      <c r="C49" s="187"/>
      <c r="D49" s="187"/>
      <c r="E49" s="187"/>
      <c r="F49" s="187"/>
      <c r="G49" s="187"/>
      <c r="H49" s="187"/>
      <c r="I49" s="187"/>
      <c r="J49" s="187"/>
      <c r="K49" s="187"/>
      <c r="L49" s="187"/>
      <c r="M49" s="187"/>
      <c r="N49" s="187"/>
    </row>
    <row r="50" spans="2:14" s="188" customFormat="1">
      <c r="B50" s="178" t="s">
        <v>168</v>
      </c>
      <c r="C50" s="187"/>
      <c r="D50" s="187"/>
      <c r="E50" s="187"/>
      <c r="F50" s="187"/>
      <c r="G50" s="187"/>
      <c r="H50" s="187"/>
      <c r="I50" s="187"/>
      <c r="J50" s="187"/>
      <c r="K50" s="187"/>
      <c r="L50" s="187"/>
      <c r="M50" s="187"/>
      <c r="N50" s="187"/>
    </row>
    <row r="52" spans="2:14">
      <c r="B52" s="5" t="s">
        <v>189</v>
      </c>
    </row>
  </sheetData>
  <sheetProtection password="B8D9" sheet="1" objects="1" scenarios="1"/>
  <mergeCells count="11">
    <mergeCell ref="B48:N48"/>
    <mergeCell ref="B38:N38"/>
    <mergeCell ref="B40:N40"/>
    <mergeCell ref="B42:N42"/>
    <mergeCell ref="B44:N44"/>
    <mergeCell ref="B46:N46"/>
    <mergeCell ref="B1:N3"/>
    <mergeCell ref="O1:O4"/>
    <mergeCell ref="B5:L6"/>
    <mergeCell ref="M6:O6"/>
    <mergeCell ref="B4:N4"/>
  </mergeCells>
  <hyperlinks>
    <hyperlink ref="O1" location="'List of Tables &amp; Charts'!A1" display="return to List of Tables &amp; Charts"/>
    <hyperlink ref="M6" location="'Chart 1b DATA (final diag)'!A1" display="view Chart 1b data"/>
    <hyperlink ref="M6:O6" location="'Chart 2.1 DATA'!A1" display="view Chart 2.1 data"/>
  </hyperlinks>
  <pageMargins left="0.70866141732283472" right="0.70866141732283472" top="0.74803149606299213" bottom="0.74803149606299213" header="0.31496062992125984" footer="0.31496062992125984"/>
  <pageSetup paperSize="9" scale="63" orientation="landscape" r:id="rId1"/>
  <headerFooter>
    <oddFooter>&amp;L&amp;8Scottish Stroke Care Audit 2018 National Report
Stroke Services in Scottish Hospitals, Data relating to 2017&amp;R&amp;8© NHS National Services Scotland/Crown Copyright</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sheetPr codeName="Sheet26">
    <pageSetUpPr fitToPage="1"/>
  </sheetPr>
  <dimension ref="A1:AA21"/>
  <sheetViews>
    <sheetView workbookViewId="0">
      <selection sqref="A1:A2"/>
    </sheetView>
  </sheetViews>
  <sheetFormatPr defaultRowHeight="11.25"/>
  <cols>
    <col min="1" max="1" width="19" style="14" bestFit="1" customWidth="1"/>
    <col min="2" max="8" width="9.140625" style="14"/>
    <col min="9" max="14" width="9.7109375" style="14" customWidth="1"/>
    <col min="15" max="15" width="19" style="14" bestFit="1" customWidth="1"/>
    <col min="16" max="16" width="45.7109375" style="14" customWidth="1"/>
    <col min="17" max="20" width="11.7109375" style="38" customWidth="1"/>
    <col min="21" max="16384" width="9.140625" style="14"/>
  </cols>
  <sheetData>
    <row r="1" spans="1:27" ht="30" customHeight="1">
      <c r="A1" s="216" t="s">
        <v>2</v>
      </c>
      <c r="B1" s="218" t="s">
        <v>162</v>
      </c>
      <c r="C1" s="219"/>
      <c r="D1" s="219"/>
      <c r="E1" s="219"/>
      <c r="F1" s="219"/>
      <c r="G1" s="219"/>
      <c r="H1" s="219"/>
      <c r="I1" s="19"/>
      <c r="J1" s="20"/>
      <c r="K1" s="20"/>
      <c r="L1" s="20"/>
      <c r="M1" s="20"/>
      <c r="N1" s="20"/>
      <c r="O1" s="220" t="s">
        <v>3</v>
      </c>
      <c r="P1" s="221"/>
      <c r="Q1" s="220" t="s">
        <v>160</v>
      </c>
      <c r="R1" s="220"/>
      <c r="S1" s="220" t="s">
        <v>161</v>
      </c>
      <c r="T1" s="220"/>
    </row>
    <row r="2" spans="1:27" ht="23.25" customHeight="1">
      <c r="A2" s="217"/>
      <c r="B2" s="21" t="s">
        <v>143</v>
      </c>
      <c r="C2" s="21" t="s">
        <v>152</v>
      </c>
      <c r="D2" s="142" t="s">
        <v>148</v>
      </c>
      <c r="E2" s="222" t="s">
        <v>145</v>
      </c>
      <c r="F2" s="222"/>
      <c r="G2" s="222" t="s">
        <v>153</v>
      </c>
      <c r="H2" s="223"/>
      <c r="I2" s="22" t="s">
        <v>144</v>
      </c>
      <c r="J2" s="23" t="s">
        <v>156</v>
      </c>
      <c r="K2" s="24" t="s">
        <v>5</v>
      </c>
      <c r="L2" s="25" t="s">
        <v>1</v>
      </c>
      <c r="M2" s="25" t="s">
        <v>0</v>
      </c>
      <c r="N2" s="26" t="s">
        <v>6</v>
      </c>
      <c r="O2" s="27" t="s">
        <v>7</v>
      </c>
      <c r="P2" s="28" t="s">
        <v>8</v>
      </c>
      <c r="Q2" s="28" t="s">
        <v>9</v>
      </c>
      <c r="R2" s="28" t="s">
        <v>10</v>
      </c>
      <c r="S2" s="28" t="s">
        <v>9</v>
      </c>
      <c r="T2" s="28" t="s">
        <v>10</v>
      </c>
    </row>
    <row r="3" spans="1:27">
      <c r="A3" s="29" t="s">
        <v>73</v>
      </c>
      <c r="B3" s="30">
        <f t="shared" ref="B3" si="0">Q3/R3*100</f>
        <v>61.047739754964091</v>
      </c>
      <c r="C3" s="30">
        <f t="shared" ref="C3" si="1">S3/T3*100</f>
        <v>64.085807643131133</v>
      </c>
      <c r="D3" s="30">
        <v>80</v>
      </c>
      <c r="E3" s="3">
        <f t="shared" ref="E3" si="2">SUM(1*MID(I3,1,FIND(" - ",I3)-1))</f>
        <v>60</v>
      </c>
      <c r="F3" s="31">
        <f t="shared" ref="F3" si="3">SUM(1*MID(I3,FIND(" - ",I3)+2,LEN(I3)))</f>
        <v>62</v>
      </c>
      <c r="G3" s="31">
        <f t="shared" ref="G3" si="4">SUM(1*MID(J3,1,FIND(" - ",J3)-1))</f>
        <v>63</v>
      </c>
      <c r="H3" s="31">
        <f t="shared" ref="H3" si="5">SUM(1*MID(J3,FIND(" - ",J3)+2,LEN(J3)))</f>
        <v>65</v>
      </c>
      <c r="I3" s="32" t="str">
        <f t="shared" ref="I3" si="6">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60 - 62</v>
      </c>
      <c r="J3" s="33" t="str">
        <f t="shared" ref="J3" si="7">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63 - 65</v>
      </c>
      <c r="K3" s="34">
        <f t="shared" ref="K3" si="8">C3-B3</f>
        <v>3.038067888167042</v>
      </c>
      <c r="L3" s="35">
        <f t="shared" ref="L3" si="9">((S3/T3)-(Q3/R3))-(NORMSINV(1-(0.05/COUNTA($O$3:$O$34)))*(SQRT((((Q3/R3)*(1-(Q3/R3)))/R3)+(((S3/T3)*(1-(S3/T3)))/T3))))</f>
        <v>8.3088410965581755E-3</v>
      </c>
      <c r="M3" s="35">
        <f t="shared" ref="M3" si="10">((S3/T3)-(Q3/R3))+(NORMSINV(1-(0.05/COUNTA($O$3:$O$34)))*(SQRT((((Q3/R3)*(1-(Q3/R3)))/R3)+(((S3/T3)*(1-(S3/T3)))/T3))))</f>
        <v>5.245251666678262E-2</v>
      </c>
      <c r="N3" s="36">
        <f t="shared" ref="N3" si="11">IF(ISERR(IF(AND(((S3/T3)-(Q3/R3))-(NORMSINV(1-(0.05/COUNTA($P$3:$P$17)))*(SQRT((((Q3/R3)*(1-(Q3/R3)))/R3)+(((S3/T3)*(1-(S3/T3)))/T3))))&gt;0,((S3/T3)-(Q3/R3))+(NORMSINV(1-(0.05/COUNTA($P$3:$P$17)))*(SQRT((((Q3/R3)*(1-(Q3/R3)))/R3)+(((S3/T3)*(1-(S3/T3)))/T3))))&gt;0),1,IF(AND(((S3/T3)-(Q3/R3))-(NORMSINV(1-(0.05/COUNTA($P$3:$P$17)))*(SQRT((((Q3/R3)*(1-(Q3/R3)))/R3)+(((S3/T3)*(1-(S3/T3)))/T3))))&lt;0,((S3/T3)-(Q3/R3))+(NORMSINV(1-(0.05/COUNTA($P$3:$P$17)))*(SQRT((((Q3/R3)*(1-(Q3/R3)))/R3)+(((S3/T3)*(1-(S3/T3)))/T3))))&lt;0),-1,0))),"",IF(AND(((S3/T3)-(Q3/R3))-(NORMSINV(1-(0.05/COUNTA($P$3:$P$17)))*(SQRT((((Q3/R3)*(1-(Q3/R3)))/R3)+(((S3/T3)*(1-(S3/T3)))/T3))))&gt;0,((S3/T3)-(Q3/R3))+(NORMSINV(1-(0.05/COUNTA($P$3:$P$17)))*(SQRT((((Q3/R3)*(1-(Q3/R3)))/R3)+(((S3/T3)*(1-(S3/T3)))/T3))))&gt;0),1,IF(AND(((S3/T3)-(Q3/R3))-(NORMSINV(1-(0.05/COUNTA($P$3:$P$17)))*(SQRT((((Q3/R3)*(1-(Q3/R3)))/R3)+(((S3/T3)*(1-(S3/T3)))/T3))))&lt;0,((S3/T3)-(Q3/R3))+(NORMSINV(1-(0.05/COUNTA($P$3:$P$17)))*(SQRT((((Q3/R3)*(1-(Q3/R3)))/R3)+(((S3/T3)*(1-(S3/T3)))/T3))))&lt;0),-1,0)))</f>
        <v>1</v>
      </c>
      <c r="O3" s="29" t="s">
        <v>73</v>
      </c>
      <c r="P3" s="29" t="s">
        <v>94</v>
      </c>
      <c r="Q3" s="51">
        <f>SUM(Q4:Q17)</f>
        <v>4335</v>
      </c>
      <c r="R3" s="51">
        <f t="shared" ref="R3:T3" si="12">SUM(R4:R17)</f>
        <v>7101</v>
      </c>
      <c r="S3" s="51">
        <f t="shared" si="12"/>
        <v>4511</v>
      </c>
      <c r="T3" s="51">
        <f t="shared" si="12"/>
        <v>7039</v>
      </c>
      <c r="Y3" s="168"/>
      <c r="Z3" s="168"/>
      <c r="AA3" s="132"/>
    </row>
    <row r="4" spans="1:27">
      <c r="A4" s="29" t="str">
        <f t="shared" ref="A4:A17" si="13">IF(OR(P4="Western Isles",P4="Dumfries &amp; Galloway",P4="Shetland",P4="Highland",P4="Orkney"),CONCATENATE(P4,"*"),P4)</f>
        <v>Ayrshire &amp; Arran</v>
      </c>
      <c r="B4" s="30">
        <f t="shared" ref="B4:B17" si="14">Q4/R4*100</f>
        <v>72.496025437201908</v>
      </c>
      <c r="C4" s="30">
        <f t="shared" ref="C4:C17" si="15">S4/T4*100</f>
        <v>78.184713375796179</v>
      </c>
      <c r="D4" s="31">
        <v>80</v>
      </c>
      <c r="E4" s="31">
        <f t="shared" ref="E4:E17" si="16">SUM(1*MID(I4,1,FIND(" - ",I4)-1))</f>
        <v>69</v>
      </c>
      <c r="F4" s="31">
        <f t="shared" ref="F4:F17" si="17">SUM(1*MID(I4,FIND(" - ",I4)+2,LEN(I4)))</f>
        <v>76</v>
      </c>
      <c r="G4" s="31">
        <f t="shared" ref="G4:G17" si="18">SUM(1*MID(J4,1,FIND(" - ",J4)-1))</f>
        <v>75</v>
      </c>
      <c r="H4" s="31">
        <f t="shared" ref="H4:H17" si="19">SUM(1*MID(J4,FIND(" - ",J4)+2,LEN(J4)))</f>
        <v>81</v>
      </c>
      <c r="I4" s="37" t="str">
        <f t="shared" ref="I4:I17" si="20">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69 - 76</v>
      </c>
      <c r="J4" s="33" t="str">
        <f t="shared" ref="J4:J17" si="21">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75 - 81</v>
      </c>
      <c r="K4" s="34">
        <f t="shared" ref="K4:K17" si="22">C4-B4</f>
        <v>5.6886879385942706</v>
      </c>
      <c r="L4" s="35">
        <f t="shared" ref="L4:L17" si="23">((S4/T4)-(Q4/R4))-(NORMSINV(1-(0.05/COUNTA($O$3:$O$34)))*(SQRT((((Q4/R4)*(1-(Q4/R4)))/R4)+(((S4/T4)*(1-(S4/T4)))/T4))))</f>
        <v>-8.9344469577341684E-3</v>
      </c>
      <c r="M4" s="35">
        <f t="shared" ref="M4:M17" si="24">((S4/T4)-(Q4/R4))+(NORMSINV(1-(0.05/COUNTA($O$3:$O$34)))*(SQRT((((Q4/R4)*(1-(Q4/R4)))/R4)+(((S4/T4)*(1-(S4/T4)))/T4))))</f>
        <v>0.12270820572961962</v>
      </c>
      <c r="N4" s="36">
        <f t="shared" ref="N4:N17" si="25">IF(ISERR(IF(AND(((S4/T4)-(Q4/R4))-(NORMSINV(1-(0.05/COUNTA($P$3:$P$17)))*(SQRT((((Q4/R4)*(1-(Q4/R4)))/R4)+(((S4/T4)*(1-(S4/T4)))/T4))))&gt;0,((S4/T4)-(Q4/R4))+(NORMSINV(1-(0.05/COUNTA($P$3:$P$17)))*(SQRT((((Q4/R4)*(1-(Q4/R4)))/R4)+(((S4/T4)*(1-(S4/T4)))/T4))))&gt;0),1,IF(AND(((S4/T4)-(Q4/R4))-(NORMSINV(1-(0.05/COUNTA($P$3:$P$17)))*(SQRT((((Q4/R4)*(1-(Q4/R4)))/R4)+(((S4/T4)*(1-(S4/T4)))/T4))))&lt;0,((S4/T4)-(Q4/R4))+(NORMSINV(1-(0.05/COUNTA($P$3:$P$17)))*(SQRT((((Q4/R4)*(1-(Q4/R4)))/R4)+(((S4/T4)*(1-(S4/T4)))/T4))))&lt;0),-1,0))),"",IF(AND(((S4/T4)-(Q4/R4))-(NORMSINV(1-(0.05/COUNTA($P$3:$P$17)))*(SQRT((((Q4/R4)*(1-(Q4/R4)))/R4)+(((S4/T4)*(1-(S4/T4)))/T4))))&gt;0,((S4/T4)-(Q4/R4))+(NORMSINV(1-(0.05/COUNTA($P$3:$P$17)))*(SQRT((((Q4/R4)*(1-(Q4/R4)))/R4)+(((S4/T4)*(1-(S4/T4)))/T4))))&gt;0),1,IF(AND(((S4/T4)-(Q4/R4))-(NORMSINV(1-(0.05/COUNTA($P$3:$P$17)))*(SQRT((((Q4/R4)*(1-(Q4/R4)))/R4)+(((S4/T4)*(1-(S4/T4)))/T4))))&lt;0,((S4/T4)-(Q4/R4))+(NORMSINV(1-(0.05/COUNTA($P$3:$P$17)))*(SQRT((((Q4/R4)*(1-(Q4/R4)))/R4)+(((S4/T4)*(1-(S4/T4)))/T4))))&lt;0),-1,0)))</f>
        <v>0</v>
      </c>
      <c r="O4" s="29" t="str">
        <f t="shared" ref="O4:O17" si="26">P4</f>
        <v>Ayrshire &amp; Arran</v>
      </c>
      <c r="P4" s="29" t="s">
        <v>16</v>
      </c>
      <c r="Q4" s="51">
        <f>'Chart 2.2 DATA'!Q5</f>
        <v>456</v>
      </c>
      <c r="R4" s="51">
        <f>'Chart 2.2 DATA'!R5</f>
        <v>629</v>
      </c>
      <c r="S4" s="51">
        <f>'Chart 2.2 DATA'!S5</f>
        <v>491</v>
      </c>
      <c r="T4" s="51">
        <f>'Chart 2.2 DATA'!T5</f>
        <v>628</v>
      </c>
      <c r="Y4" s="168"/>
      <c r="Z4" s="168"/>
      <c r="AA4" s="132"/>
    </row>
    <row r="5" spans="1:27">
      <c r="A5" s="29" t="str">
        <f t="shared" si="13"/>
        <v>Fife</v>
      </c>
      <c r="B5" s="30">
        <f t="shared" si="14"/>
        <v>73.146292585170329</v>
      </c>
      <c r="C5" s="30">
        <f t="shared" si="15"/>
        <v>76.680672268907571</v>
      </c>
      <c r="D5" s="31">
        <v>80</v>
      </c>
      <c r="E5" s="31">
        <f t="shared" si="16"/>
        <v>69</v>
      </c>
      <c r="F5" s="31">
        <f t="shared" si="17"/>
        <v>77</v>
      </c>
      <c r="G5" s="31">
        <f t="shared" si="18"/>
        <v>73</v>
      </c>
      <c r="H5" s="31">
        <f t="shared" si="19"/>
        <v>80</v>
      </c>
      <c r="I5" s="37" t="str">
        <f t="shared" si="20"/>
        <v>69 - 77</v>
      </c>
      <c r="J5" s="33" t="str">
        <f t="shared" si="21"/>
        <v>73 - 80</v>
      </c>
      <c r="K5" s="34">
        <f t="shared" si="22"/>
        <v>3.5343796837372423</v>
      </c>
      <c r="L5" s="35">
        <f t="shared" si="23"/>
        <v>-3.9905969502974287E-2</v>
      </c>
      <c r="M5" s="35">
        <f t="shared" si="24"/>
        <v>0.11059356317771893</v>
      </c>
      <c r="N5" s="36">
        <f t="shared" si="25"/>
        <v>0</v>
      </c>
      <c r="O5" s="29" t="str">
        <f t="shared" si="26"/>
        <v>Fife</v>
      </c>
      <c r="P5" s="29" t="s">
        <v>13</v>
      </c>
      <c r="Q5" s="51">
        <f>'Chart 2.2 DATA'!Q6</f>
        <v>365</v>
      </c>
      <c r="R5" s="51">
        <f>'Chart 2.2 DATA'!R6</f>
        <v>499</v>
      </c>
      <c r="S5" s="51">
        <f>'Chart 2.2 DATA'!S6</f>
        <v>365</v>
      </c>
      <c r="T5" s="51">
        <f>'Chart 2.2 DATA'!T6</f>
        <v>476</v>
      </c>
      <c r="Y5" s="168"/>
      <c r="Z5" s="168"/>
      <c r="AA5" s="132"/>
    </row>
    <row r="6" spans="1:27">
      <c r="A6" s="29" t="str">
        <f t="shared" si="13"/>
        <v>Shetland*</v>
      </c>
      <c r="B6" s="30">
        <f t="shared" si="14"/>
        <v>53.333333333333336</v>
      </c>
      <c r="C6" s="30">
        <f t="shared" si="15"/>
        <v>73.91304347826086</v>
      </c>
      <c r="D6" s="31">
        <v>80</v>
      </c>
      <c r="E6" s="31">
        <f t="shared" si="16"/>
        <v>36</v>
      </c>
      <c r="F6" s="31">
        <f t="shared" si="17"/>
        <v>70</v>
      </c>
      <c r="G6" s="31">
        <f t="shared" si="18"/>
        <v>54</v>
      </c>
      <c r="H6" s="31">
        <f t="shared" si="19"/>
        <v>87</v>
      </c>
      <c r="I6" s="37" t="str">
        <f t="shared" si="20"/>
        <v>36 - 70</v>
      </c>
      <c r="J6" s="33" t="str">
        <f t="shared" si="21"/>
        <v>54 - 87</v>
      </c>
      <c r="K6" s="34">
        <f t="shared" si="22"/>
        <v>20.579710144927525</v>
      </c>
      <c r="L6" s="35">
        <f t="shared" si="23"/>
        <v>-0.14459256009446914</v>
      </c>
      <c r="M6" s="35">
        <f t="shared" si="24"/>
        <v>0.55618676299301972</v>
      </c>
      <c r="N6" s="36">
        <f t="shared" si="25"/>
        <v>0</v>
      </c>
      <c r="O6" s="29" t="str">
        <f t="shared" si="26"/>
        <v>Shetland</v>
      </c>
      <c r="P6" s="29" t="s">
        <v>22</v>
      </c>
      <c r="Q6" s="51">
        <f>'Chart 2.2 DATA'!Q8</f>
        <v>16</v>
      </c>
      <c r="R6" s="51">
        <f>'Chart 2.2 DATA'!R8</f>
        <v>30</v>
      </c>
      <c r="S6" s="51">
        <f>'Chart 2.2 DATA'!S8</f>
        <v>17</v>
      </c>
      <c r="T6" s="51">
        <f>'Chart 2.2 DATA'!T8</f>
        <v>23</v>
      </c>
      <c r="Y6" s="168"/>
      <c r="Z6" s="168"/>
      <c r="AA6" s="132"/>
    </row>
    <row r="7" spans="1:27">
      <c r="A7" s="29" t="str">
        <f t="shared" si="13"/>
        <v>Borders</v>
      </c>
      <c r="B7" s="30">
        <f t="shared" si="14"/>
        <v>75</v>
      </c>
      <c r="C7" s="30">
        <f t="shared" si="15"/>
        <v>69.166666666666671</v>
      </c>
      <c r="D7" s="31">
        <v>80</v>
      </c>
      <c r="E7" s="31">
        <f t="shared" si="16"/>
        <v>68</v>
      </c>
      <c r="F7" s="31">
        <f t="shared" si="17"/>
        <v>81</v>
      </c>
      <c r="G7" s="31">
        <f t="shared" si="18"/>
        <v>60</v>
      </c>
      <c r="H7" s="31">
        <f t="shared" si="19"/>
        <v>77</v>
      </c>
      <c r="I7" s="37" t="str">
        <f t="shared" si="20"/>
        <v>68 - 81</v>
      </c>
      <c r="J7" s="33" t="str">
        <f t="shared" si="21"/>
        <v>60 - 77</v>
      </c>
      <c r="K7" s="34">
        <f t="shared" si="22"/>
        <v>-5.8333333333333286</v>
      </c>
      <c r="L7" s="35">
        <f t="shared" si="23"/>
        <v>-0.20426603397058263</v>
      </c>
      <c r="M7" s="35">
        <f t="shared" si="24"/>
        <v>8.7599367303915932E-2</v>
      </c>
      <c r="N7" s="36">
        <f t="shared" si="25"/>
        <v>0</v>
      </c>
      <c r="O7" s="29" t="str">
        <f t="shared" si="26"/>
        <v>Borders</v>
      </c>
      <c r="P7" s="29" t="s">
        <v>11</v>
      </c>
      <c r="Q7" s="51">
        <f>'Chart 2.2 DATA'!Q12</f>
        <v>126</v>
      </c>
      <c r="R7" s="51">
        <f>'Chart 2.2 DATA'!R12</f>
        <v>168</v>
      </c>
      <c r="S7" s="51">
        <f>'Chart 2.2 DATA'!S12</f>
        <v>83</v>
      </c>
      <c r="T7" s="51">
        <f>'Chart 2.2 DATA'!T12</f>
        <v>120</v>
      </c>
      <c r="Y7" s="168"/>
      <c r="Z7" s="168"/>
      <c r="AA7" s="132"/>
    </row>
    <row r="8" spans="1:27">
      <c r="A8" s="29" t="str">
        <f t="shared" si="13"/>
        <v>Grampian</v>
      </c>
      <c r="B8" s="30">
        <f t="shared" si="14"/>
        <v>62.58169934640523</v>
      </c>
      <c r="C8" s="30">
        <f t="shared" si="15"/>
        <v>67.34006734006735</v>
      </c>
      <c r="D8" s="31">
        <v>80</v>
      </c>
      <c r="E8" s="31">
        <f t="shared" si="16"/>
        <v>59</v>
      </c>
      <c r="F8" s="31">
        <f t="shared" si="17"/>
        <v>66</v>
      </c>
      <c r="G8" s="31">
        <f t="shared" si="18"/>
        <v>63</v>
      </c>
      <c r="H8" s="31">
        <f t="shared" si="19"/>
        <v>71</v>
      </c>
      <c r="I8" s="37" t="str">
        <f t="shared" si="20"/>
        <v>59 - 66</v>
      </c>
      <c r="J8" s="33" t="str">
        <f t="shared" si="21"/>
        <v>63 - 71</v>
      </c>
      <c r="K8" s="34">
        <f t="shared" si="22"/>
        <v>4.7583679936621195</v>
      </c>
      <c r="L8" s="35">
        <f t="shared" si="23"/>
        <v>-2.6859176128568349E-2</v>
      </c>
      <c r="M8" s="35">
        <f t="shared" si="24"/>
        <v>0.12202653600181067</v>
      </c>
      <c r="N8" s="36">
        <f t="shared" si="25"/>
        <v>0</v>
      </c>
      <c r="O8" s="29" t="str">
        <f t="shared" si="26"/>
        <v>Grampian</v>
      </c>
      <c r="P8" s="29" t="s">
        <v>17</v>
      </c>
      <c r="Q8" s="51">
        <f>'Chart 2.2 DATA'!Q9+'Chart 2.2 DATA'!Q14</f>
        <v>383</v>
      </c>
      <c r="R8" s="51">
        <f>'Chart 2.2 DATA'!R9+'Chart 2.2 DATA'!R14</f>
        <v>612</v>
      </c>
      <c r="S8" s="51">
        <f>'Chart 2.2 DATA'!S9+'Chart 2.2 DATA'!S14</f>
        <v>400</v>
      </c>
      <c r="T8" s="51">
        <f>'Chart 2.2 DATA'!T9+'Chart 2.2 DATA'!T14</f>
        <v>594</v>
      </c>
      <c r="Y8" s="168"/>
      <c r="Z8" s="168"/>
      <c r="AA8" s="132"/>
    </row>
    <row r="9" spans="1:27">
      <c r="A9" s="29" t="str">
        <f t="shared" si="13"/>
        <v>Orkney*</v>
      </c>
      <c r="B9" s="30">
        <f t="shared" si="14"/>
        <v>44.444444444444443</v>
      </c>
      <c r="C9" s="30">
        <f t="shared" si="15"/>
        <v>66.666666666666657</v>
      </c>
      <c r="D9" s="31">
        <v>80</v>
      </c>
      <c r="E9" s="31">
        <f t="shared" si="16"/>
        <v>28</v>
      </c>
      <c r="F9" s="31">
        <f t="shared" si="17"/>
        <v>63</v>
      </c>
      <c r="G9" s="31">
        <f t="shared" si="18"/>
        <v>47</v>
      </c>
      <c r="H9" s="31">
        <f t="shared" si="19"/>
        <v>82</v>
      </c>
      <c r="I9" s="37" t="str">
        <f t="shared" si="20"/>
        <v>28 - 63</v>
      </c>
      <c r="J9" s="33" t="str">
        <f t="shared" si="21"/>
        <v>47 - 82</v>
      </c>
      <c r="K9" s="34">
        <f t="shared" si="22"/>
        <v>22.222222222222214</v>
      </c>
      <c r="L9" s="35">
        <f t="shared" si="23"/>
        <v>-0.14583610737005753</v>
      </c>
      <c r="M9" s="35">
        <f t="shared" si="24"/>
        <v>0.59028055181450201</v>
      </c>
      <c r="N9" s="36">
        <f t="shared" si="25"/>
        <v>0</v>
      </c>
      <c r="O9" s="29" t="str">
        <f t="shared" si="26"/>
        <v>Orkney</v>
      </c>
      <c r="P9" s="29" t="s">
        <v>24</v>
      </c>
      <c r="Q9" s="51">
        <f>'Chart 2.2 DATA'!Q13</f>
        <v>12</v>
      </c>
      <c r="R9" s="51">
        <f>'Chart 2.2 DATA'!R13</f>
        <v>27</v>
      </c>
      <c r="S9" s="51">
        <f>'Chart 2.2 DATA'!S13</f>
        <v>16</v>
      </c>
      <c r="T9" s="51">
        <f>'Chart 2.2 DATA'!T13</f>
        <v>24</v>
      </c>
      <c r="Y9" s="168"/>
      <c r="Z9" s="168"/>
      <c r="AA9" s="132"/>
    </row>
    <row r="10" spans="1:27">
      <c r="A10" s="29" t="str">
        <f t="shared" si="13"/>
        <v>Forth Valley</v>
      </c>
      <c r="B10" s="30">
        <f t="shared" si="14"/>
        <v>66.417910447761201</v>
      </c>
      <c r="C10" s="30">
        <f t="shared" si="15"/>
        <v>66.25916870415648</v>
      </c>
      <c r="D10" s="31">
        <v>80</v>
      </c>
      <c r="E10" s="31">
        <f t="shared" si="16"/>
        <v>62</v>
      </c>
      <c r="F10" s="31">
        <f t="shared" si="17"/>
        <v>71</v>
      </c>
      <c r="G10" s="31">
        <f t="shared" si="18"/>
        <v>62</v>
      </c>
      <c r="H10" s="31">
        <f t="shared" si="19"/>
        <v>71</v>
      </c>
      <c r="I10" s="37" t="str">
        <f t="shared" si="20"/>
        <v>62 - 71</v>
      </c>
      <c r="J10" s="33" t="str">
        <f t="shared" si="21"/>
        <v>62 - 71</v>
      </c>
      <c r="K10" s="34">
        <f t="shared" si="22"/>
        <v>-0.15874174360472182</v>
      </c>
      <c r="L10" s="35">
        <f t="shared" si="23"/>
        <v>-9.1628454266044976E-2</v>
      </c>
      <c r="M10" s="35">
        <f t="shared" si="24"/>
        <v>8.8453619393950619E-2</v>
      </c>
      <c r="N10" s="36">
        <f t="shared" si="25"/>
        <v>0</v>
      </c>
      <c r="O10" s="29" t="str">
        <f t="shared" si="26"/>
        <v>Forth Valley</v>
      </c>
      <c r="P10" s="29" t="s">
        <v>18</v>
      </c>
      <c r="Q10" s="51">
        <f>'Chart 2.2 DATA'!Q15</f>
        <v>267</v>
      </c>
      <c r="R10" s="51">
        <f>'Chart 2.2 DATA'!R15</f>
        <v>402</v>
      </c>
      <c r="S10" s="51">
        <f>'Chart 2.2 DATA'!S15</f>
        <v>271</v>
      </c>
      <c r="T10" s="51">
        <f>'Chart 2.2 DATA'!T15</f>
        <v>409</v>
      </c>
      <c r="Y10" s="168"/>
      <c r="Z10" s="168"/>
      <c r="AA10" s="132"/>
    </row>
    <row r="11" spans="1:27">
      <c r="A11" s="29" t="str">
        <f t="shared" si="13"/>
        <v>Lanarkshire</v>
      </c>
      <c r="B11" s="30">
        <f t="shared" si="14"/>
        <v>57.363253856942499</v>
      </c>
      <c r="C11" s="30">
        <f t="shared" si="15"/>
        <v>65</v>
      </c>
      <c r="D11" s="31">
        <v>80</v>
      </c>
      <c r="E11" s="31">
        <f t="shared" si="16"/>
        <v>54</v>
      </c>
      <c r="F11" s="31">
        <f t="shared" si="17"/>
        <v>61</v>
      </c>
      <c r="G11" s="31">
        <f t="shared" si="18"/>
        <v>62</v>
      </c>
      <c r="H11" s="31">
        <f t="shared" si="19"/>
        <v>68</v>
      </c>
      <c r="I11" s="37" t="str">
        <f t="shared" si="20"/>
        <v>54 - 61</v>
      </c>
      <c r="J11" s="33" t="str">
        <f t="shared" si="21"/>
        <v>62 - 68</v>
      </c>
      <c r="K11" s="34">
        <f t="shared" si="22"/>
        <v>7.6367461430575005</v>
      </c>
      <c r="L11" s="35">
        <f t="shared" si="23"/>
        <v>7.6051571516839306E-3</v>
      </c>
      <c r="M11" s="35">
        <f t="shared" si="24"/>
        <v>0.14512976570946617</v>
      </c>
      <c r="N11" s="36">
        <f t="shared" si="25"/>
        <v>1</v>
      </c>
      <c r="O11" s="29" t="str">
        <f t="shared" si="26"/>
        <v>Lanarkshire</v>
      </c>
      <c r="P11" s="29" t="s">
        <v>12</v>
      </c>
      <c r="Q11" s="51">
        <f>'Chart 2.2 DATA'!Q4+'Chart 2.2 DATA'!Q20+'Chart 2.2 DATA'!Q24</f>
        <v>409</v>
      </c>
      <c r="R11" s="51">
        <f>'Chart 2.2 DATA'!R4+'Chart 2.2 DATA'!R20+'Chart 2.2 DATA'!R24</f>
        <v>713</v>
      </c>
      <c r="S11" s="51">
        <f>'Chart 2.2 DATA'!S4+'Chart 2.2 DATA'!S20+'Chart 2.2 DATA'!S24</f>
        <v>494</v>
      </c>
      <c r="T11" s="51">
        <f>'Chart 2.2 DATA'!T4+'Chart 2.2 DATA'!T20+'Chart 2.2 DATA'!T24</f>
        <v>760</v>
      </c>
      <c r="Y11" s="168"/>
      <c r="Z11" s="168"/>
      <c r="AA11" s="132"/>
    </row>
    <row r="12" spans="1:27">
      <c r="A12" s="29" t="str">
        <f t="shared" si="13"/>
        <v>Greater Glasgow &amp; Clyde</v>
      </c>
      <c r="B12" s="30">
        <f t="shared" si="14"/>
        <v>57.118927973199327</v>
      </c>
      <c r="C12" s="30">
        <f t="shared" si="15"/>
        <v>63.485934914506345</v>
      </c>
      <c r="D12" s="31">
        <v>80</v>
      </c>
      <c r="E12" s="31">
        <f t="shared" si="16"/>
        <v>55</v>
      </c>
      <c r="F12" s="31">
        <f t="shared" si="17"/>
        <v>59</v>
      </c>
      <c r="G12" s="31">
        <f t="shared" si="18"/>
        <v>61</v>
      </c>
      <c r="H12" s="31">
        <f t="shared" si="19"/>
        <v>66</v>
      </c>
      <c r="I12" s="37" t="str">
        <f t="shared" si="20"/>
        <v>55 - 59</v>
      </c>
      <c r="J12" s="33" t="str">
        <f t="shared" si="21"/>
        <v>61 - 66</v>
      </c>
      <c r="K12" s="34">
        <f t="shared" si="22"/>
        <v>6.3670069413070181</v>
      </c>
      <c r="L12" s="35">
        <f t="shared" si="23"/>
        <v>1.9536570035557567E-2</v>
      </c>
      <c r="M12" s="35">
        <f t="shared" si="24"/>
        <v>0.10780356879058281</v>
      </c>
      <c r="N12" s="36">
        <f t="shared" si="25"/>
        <v>1</v>
      </c>
      <c r="O12" s="29" t="str">
        <f t="shared" si="26"/>
        <v>Greater Glasgow &amp; Clyde</v>
      </c>
      <c r="P12" s="29" t="s">
        <v>23</v>
      </c>
      <c r="Q12" s="51">
        <f>'Chart 2.2 DATA'!Q7+'Chart 2.2 DATA'!Q18+'Chart 2.2 DATA'!Q19+'Chart 2.2 DATA'!Q25</f>
        <v>1023</v>
      </c>
      <c r="R12" s="51">
        <f>'Chart 2.2 DATA'!R7+'Chart 2.2 DATA'!R18+'Chart 2.2 DATA'!R19+'Chart 2.2 DATA'!R25</f>
        <v>1791</v>
      </c>
      <c r="S12" s="51">
        <f>'Chart 2.2 DATA'!S7+'Chart 2.2 DATA'!S18+'Chart 2.2 DATA'!S19+'Chart 2.2 DATA'!S25</f>
        <v>1151</v>
      </c>
      <c r="T12" s="51">
        <f>'Chart 2.2 DATA'!T7+'Chart 2.2 DATA'!T18+'Chart 2.2 DATA'!T19+'Chart 2.2 DATA'!T25</f>
        <v>1813</v>
      </c>
      <c r="Y12" s="168"/>
      <c r="Z12" s="168"/>
      <c r="AA12" s="132"/>
    </row>
    <row r="13" spans="1:27">
      <c r="A13" s="29" t="str">
        <f t="shared" si="13"/>
        <v>Lothian</v>
      </c>
      <c r="B13" s="30">
        <f t="shared" si="14"/>
        <v>57.706093189964157</v>
      </c>
      <c r="C13" s="30">
        <f t="shared" si="15"/>
        <v>61.126500461680521</v>
      </c>
      <c r="D13" s="31">
        <v>80</v>
      </c>
      <c r="E13" s="31">
        <f t="shared" si="16"/>
        <v>55</v>
      </c>
      <c r="F13" s="31">
        <f t="shared" si="17"/>
        <v>61</v>
      </c>
      <c r="G13" s="31">
        <f t="shared" si="18"/>
        <v>58</v>
      </c>
      <c r="H13" s="31">
        <f t="shared" si="19"/>
        <v>64</v>
      </c>
      <c r="I13" s="37" t="str">
        <f t="shared" si="20"/>
        <v>55 - 61</v>
      </c>
      <c r="J13" s="33" t="str">
        <f t="shared" si="21"/>
        <v>58 - 64</v>
      </c>
      <c r="K13" s="34">
        <f t="shared" si="22"/>
        <v>3.4204072717163641</v>
      </c>
      <c r="L13" s="35">
        <f t="shared" si="23"/>
        <v>-2.2582529936384182E-2</v>
      </c>
      <c r="M13" s="35">
        <f t="shared" si="24"/>
        <v>9.0990675370711455E-2</v>
      </c>
      <c r="N13" s="36">
        <f t="shared" si="25"/>
        <v>0</v>
      </c>
      <c r="O13" s="29" t="str">
        <f t="shared" si="26"/>
        <v>Lothian</v>
      </c>
      <c r="P13" s="29" t="s">
        <v>21</v>
      </c>
      <c r="Q13" s="51">
        <f>'Chart 2.2 DATA'!Q10+'Chart 2.2 DATA'!Q21+'Chart 2.2 DATA'!Q28</f>
        <v>644</v>
      </c>
      <c r="R13" s="51">
        <f>'Chart 2.2 DATA'!R10+'Chart 2.2 DATA'!R21+'Chart 2.2 DATA'!R28</f>
        <v>1116</v>
      </c>
      <c r="S13" s="51">
        <f>'Chart 2.2 DATA'!S10+'Chart 2.2 DATA'!S21+'Chart 2.2 DATA'!S28</f>
        <v>662</v>
      </c>
      <c r="T13" s="51">
        <f>'Chart 2.2 DATA'!T10+'Chart 2.2 DATA'!T21+'Chart 2.2 DATA'!T28</f>
        <v>1083</v>
      </c>
      <c r="Y13" s="168"/>
      <c r="Z13" s="168"/>
      <c r="AA13" s="132"/>
    </row>
    <row r="14" spans="1:27">
      <c r="A14" s="29" t="str">
        <f t="shared" si="13"/>
        <v>Tayside</v>
      </c>
      <c r="B14" s="30">
        <f t="shared" si="14"/>
        <v>57.012750455373407</v>
      </c>
      <c r="C14" s="30">
        <f t="shared" si="15"/>
        <v>54.425612052730699</v>
      </c>
      <c r="D14" s="31">
        <v>80</v>
      </c>
      <c r="E14" s="31">
        <f t="shared" si="16"/>
        <v>53</v>
      </c>
      <c r="F14" s="31">
        <f t="shared" si="17"/>
        <v>61</v>
      </c>
      <c r="G14" s="31">
        <f t="shared" si="18"/>
        <v>50</v>
      </c>
      <c r="H14" s="31">
        <f t="shared" si="19"/>
        <v>59</v>
      </c>
      <c r="I14" s="37" t="str">
        <f t="shared" si="20"/>
        <v>53 - 61</v>
      </c>
      <c r="J14" s="33" t="str">
        <f t="shared" si="21"/>
        <v>50 - 59</v>
      </c>
      <c r="K14" s="34">
        <f t="shared" si="22"/>
        <v>-2.587138402642708</v>
      </c>
      <c r="L14" s="35">
        <f t="shared" si="23"/>
        <v>-0.10787275757820178</v>
      </c>
      <c r="M14" s="35">
        <f t="shared" si="24"/>
        <v>5.6129989525347618E-2</v>
      </c>
      <c r="N14" s="36">
        <f t="shared" si="25"/>
        <v>0</v>
      </c>
      <c r="O14" s="29" t="str">
        <f t="shared" si="26"/>
        <v>Tayside</v>
      </c>
      <c r="P14" s="29" t="s">
        <v>15</v>
      </c>
      <c r="Q14" s="51">
        <f>'Chart 2.2 DATA'!Q23+'Chart 2.2 DATA'!Q27</f>
        <v>313</v>
      </c>
      <c r="R14" s="51">
        <f>'Chart 2.2 DATA'!R23+'Chart 2.2 DATA'!R27</f>
        <v>549</v>
      </c>
      <c r="S14" s="51">
        <f>'Chart 2.2 DATA'!S23+'Chart 2.2 DATA'!S27</f>
        <v>289</v>
      </c>
      <c r="T14" s="51">
        <f>'Chart 2.2 DATA'!T23+'Chart 2.2 DATA'!T27</f>
        <v>531</v>
      </c>
      <c r="Y14" s="168"/>
      <c r="Z14" s="168"/>
      <c r="AA14" s="132"/>
    </row>
    <row r="15" spans="1:27">
      <c r="A15" s="29" t="str">
        <f t="shared" si="13"/>
        <v>Western Isles*</v>
      </c>
      <c r="B15" s="30">
        <f t="shared" si="14"/>
        <v>43.478260869565219</v>
      </c>
      <c r="C15" s="30">
        <f t="shared" si="15"/>
        <v>51.612903225806448</v>
      </c>
      <c r="D15" s="31">
        <v>80</v>
      </c>
      <c r="E15" s="31">
        <f t="shared" si="16"/>
        <v>26</v>
      </c>
      <c r="F15" s="31">
        <f t="shared" si="17"/>
        <v>63</v>
      </c>
      <c r="G15" s="31">
        <f t="shared" si="18"/>
        <v>35</v>
      </c>
      <c r="H15" s="31">
        <f t="shared" si="19"/>
        <v>68</v>
      </c>
      <c r="I15" s="37" t="str">
        <f t="shared" si="20"/>
        <v>26 - 63</v>
      </c>
      <c r="J15" s="33" t="str">
        <f t="shared" si="21"/>
        <v>35 - 68</v>
      </c>
      <c r="K15" s="34">
        <f t="shared" si="22"/>
        <v>8.1346423562412298</v>
      </c>
      <c r="L15" s="35">
        <f t="shared" si="23"/>
        <v>-0.29006198814036394</v>
      </c>
      <c r="M15" s="35">
        <f t="shared" si="24"/>
        <v>0.45275483526518862</v>
      </c>
      <c r="N15" s="36">
        <f t="shared" si="25"/>
        <v>0</v>
      </c>
      <c r="O15" s="29" t="str">
        <f t="shared" si="26"/>
        <v>Western Isles</v>
      </c>
      <c r="P15" s="29" t="s">
        <v>20</v>
      </c>
      <c r="Q15" s="51">
        <f>'Chart 2.2 DATA'!Q26</f>
        <v>10</v>
      </c>
      <c r="R15" s="51">
        <f>'Chart 2.2 DATA'!R26</f>
        <v>23</v>
      </c>
      <c r="S15" s="51">
        <f>'Chart 2.2 DATA'!S26</f>
        <v>16</v>
      </c>
      <c r="T15" s="51">
        <f>'Chart 2.2 DATA'!T26</f>
        <v>31</v>
      </c>
      <c r="Y15" s="168"/>
      <c r="Z15" s="168"/>
      <c r="AA15" s="132"/>
    </row>
    <row r="16" spans="1:27">
      <c r="A16" s="29" t="str">
        <f t="shared" si="13"/>
        <v>Highland*</v>
      </c>
      <c r="B16" s="30">
        <f t="shared" si="14"/>
        <v>59.610027855153206</v>
      </c>
      <c r="C16" s="30">
        <f t="shared" si="15"/>
        <v>47.521865889212826</v>
      </c>
      <c r="D16" s="31">
        <v>80</v>
      </c>
      <c r="E16" s="31">
        <f t="shared" si="16"/>
        <v>54</v>
      </c>
      <c r="F16" s="31">
        <f t="shared" si="17"/>
        <v>65</v>
      </c>
      <c r="G16" s="31">
        <f t="shared" si="18"/>
        <v>42</v>
      </c>
      <c r="H16" s="31">
        <f t="shared" si="19"/>
        <v>53</v>
      </c>
      <c r="I16" s="37" t="str">
        <f t="shared" si="20"/>
        <v>54 - 65</v>
      </c>
      <c r="J16" s="33" t="str">
        <f t="shared" si="21"/>
        <v>42 - 53</v>
      </c>
      <c r="K16" s="34">
        <f t="shared" si="22"/>
        <v>-12.08816196594038</v>
      </c>
      <c r="L16" s="35">
        <f t="shared" si="23"/>
        <v>-0.22231226440276103</v>
      </c>
      <c r="M16" s="35">
        <f t="shared" si="24"/>
        <v>-1.9450974916046457E-2</v>
      </c>
      <c r="N16" s="36">
        <f t="shared" si="25"/>
        <v>-1</v>
      </c>
      <c r="O16" s="29" t="str">
        <f t="shared" si="26"/>
        <v>Highland</v>
      </c>
      <c r="P16" s="29" t="s">
        <v>19</v>
      </c>
      <c r="Q16" s="51">
        <f>'Chart 2.2 DATA'!Q11+'Chart 2.2 DATA'!Q16+'Chart 2.2 DATA'!Q22+'Chart 2.2 DATA'!Q29</f>
        <v>214</v>
      </c>
      <c r="R16" s="51">
        <f>'Chart 2.2 DATA'!R11+'Chart 2.2 DATA'!R16+'Chart 2.2 DATA'!R22+'Chart 2.2 DATA'!R29</f>
        <v>359</v>
      </c>
      <c r="S16" s="51">
        <f>'Chart 2.2 DATA'!S11+'Chart 2.2 DATA'!S16+'Chart 2.2 DATA'!S22+'Chart 2.2 DATA'!S29</f>
        <v>163</v>
      </c>
      <c r="T16" s="51">
        <f>'Chart 2.2 DATA'!T11+'Chart 2.2 DATA'!T16+'Chart 2.2 DATA'!T22+'Chart 2.2 DATA'!T29</f>
        <v>343</v>
      </c>
      <c r="Y16" s="168"/>
      <c r="Z16" s="168"/>
      <c r="AA16" s="132"/>
    </row>
    <row r="17" spans="1:27">
      <c r="A17" s="29" t="str">
        <f t="shared" si="13"/>
        <v>Dumfries &amp; Galloway*</v>
      </c>
      <c r="B17" s="30">
        <f t="shared" si="14"/>
        <v>53.005464480874323</v>
      </c>
      <c r="C17" s="30">
        <f t="shared" si="15"/>
        <v>45.588235294117645</v>
      </c>
      <c r="D17" s="31">
        <v>80</v>
      </c>
      <c r="E17" s="31">
        <f t="shared" si="16"/>
        <v>46</v>
      </c>
      <c r="F17" s="31">
        <f t="shared" si="17"/>
        <v>60</v>
      </c>
      <c r="G17" s="31">
        <f t="shared" si="18"/>
        <v>39</v>
      </c>
      <c r="H17" s="31">
        <f t="shared" si="19"/>
        <v>52</v>
      </c>
      <c r="I17" s="37" t="str">
        <f t="shared" si="20"/>
        <v>46 - 60</v>
      </c>
      <c r="J17" s="33" t="str">
        <f t="shared" si="21"/>
        <v>39 - 52</v>
      </c>
      <c r="K17" s="34">
        <f t="shared" si="22"/>
        <v>-7.4172291867566784</v>
      </c>
      <c r="L17" s="35">
        <f t="shared" si="23"/>
        <v>-0.21190165924756404</v>
      </c>
      <c r="M17" s="35">
        <f t="shared" si="24"/>
        <v>6.3557075512430561E-2</v>
      </c>
      <c r="N17" s="36">
        <f t="shared" si="25"/>
        <v>0</v>
      </c>
      <c r="O17" s="29" t="str">
        <f t="shared" si="26"/>
        <v>Dumfries &amp; Galloway</v>
      </c>
      <c r="P17" s="29" t="s">
        <v>14</v>
      </c>
      <c r="Q17" s="51">
        <f>'Chart 2.2 DATA'!Q17+'Chart 2.2 DATA'!Q30</f>
        <v>97</v>
      </c>
      <c r="R17" s="51">
        <f>'Chart 2.2 DATA'!R17+'Chart 2.2 DATA'!R30</f>
        <v>183</v>
      </c>
      <c r="S17" s="51">
        <f>'Chart 2.2 DATA'!S17+'Chart 2.2 DATA'!S30</f>
        <v>93</v>
      </c>
      <c r="T17" s="51">
        <f>'Chart 2.2 DATA'!T17+'Chart 2.2 DATA'!T30</f>
        <v>204</v>
      </c>
      <c r="Y17" s="168"/>
      <c r="Z17" s="168"/>
      <c r="AA17" s="132"/>
    </row>
    <row r="19" spans="1:27">
      <c r="C19" s="38"/>
    </row>
    <row r="21" spans="1:27">
      <c r="C21" s="38" t="s">
        <v>158</v>
      </c>
    </row>
  </sheetData>
  <sheetProtection password="B8D9" sheet="1" objects="1" scenarios="1"/>
  <sortState ref="A4:T17">
    <sortCondition descending="1" ref="C4:C17"/>
  </sortState>
  <mergeCells count="7">
    <mergeCell ref="A1:A2"/>
    <mergeCell ref="B1:H1"/>
    <mergeCell ref="O1:P1"/>
    <mergeCell ref="Q1:R1"/>
    <mergeCell ref="S1:T1"/>
    <mergeCell ref="E2:F2"/>
    <mergeCell ref="G2:H2"/>
  </mergeCells>
  <conditionalFormatting sqref="A3:A17">
    <cfRule type="expression" dxfId="11" priority="9" stopIfTrue="1">
      <formula>O3=-1</formula>
    </cfRule>
    <cfRule type="expression" dxfId="10" priority="10" stopIfTrue="1">
      <formula>O3=0</formula>
    </cfRule>
    <cfRule type="expression" dxfId="9" priority="11" stopIfTrue="1">
      <formula>O3=1</formula>
    </cfRule>
  </conditionalFormatting>
  <conditionalFormatting sqref="A3:A17">
    <cfRule type="expression" dxfId="8" priority="6" stopIfTrue="1">
      <formula>O3=-1</formula>
    </cfRule>
    <cfRule type="expression" dxfId="7" priority="7" stopIfTrue="1">
      <formula>O3=0</formula>
    </cfRule>
    <cfRule type="expression" dxfId="6" priority="8" stopIfTrue="1">
      <formula>O3=1</formula>
    </cfRule>
  </conditionalFormatting>
  <conditionalFormatting sqref="A3:A17">
    <cfRule type="expression" dxfId="5" priority="3" stopIfTrue="1">
      <formula>N3=-1</formula>
    </cfRule>
    <cfRule type="expression" dxfId="4" priority="4" stopIfTrue="1">
      <formula>N3=0</formula>
    </cfRule>
    <cfRule type="expression" dxfId="3" priority="5" stopIfTrue="1">
      <formula>N3=1</formula>
    </cfRule>
  </conditionalFormatting>
  <pageMargins left="0.70866141732283472" right="0.70866141732283472" top="0.74803149606299213" bottom="0.74803149606299213" header="0.31496062992125984" footer="0.31496062992125984"/>
  <pageSetup paperSize="9" scale="41" orientation="landscape" r:id="rId1"/>
  <headerFooter>
    <oddFooter>&amp;L&amp;8Scottish Stroke Care Audit 2018 National Report
Stroke Services in Scottish Hospitals, Data relating to 2017&amp;R&amp;8© NHS National Services Scotland/Crown Copyright</oddFooter>
  </headerFooter>
  <drawing r:id="rId2"/>
</worksheet>
</file>

<file path=xl/worksheets/sheet6.xml><?xml version="1.0" encoding="utf-8"?>
<worksheet xmlns="http://schemas.openxmlformats.org/spreadsheetml/2006/main" xmlns:r="http://schemas.openxmlformats.org/officeDocument/2006/relationships">
  <sheetPr codeName="Sheet27">
    <pageSetUpPr fitToPage="1"/>
  </sheetPr>
  <dimension ref="A1:T49"/>
  <sheetViews>
    <sheetView workbookViewId="0"/>
  </sheetViews>
  <sheetFormatPr defaultRowHeight="12.75"/>
  <cols>
    <col min="1" max="1" width="1.7109375" style="101" customWidth="1"/>
    <col min="2" max="16384" width="9.140625" style="101"/>
  </cols>
  <sheetData>
    <row r="1" spans="1:20" ht="12.75" customHeight="1">
      <c r="A1" s="102"/>
      <c r="B1" s="209" t="s">
        <v>185</v>
      </c>
      <c r="C1" s="209"/>
      <c r="D1" s="209"/>
      <c r="E1" s="209"/>
      <c r="F1" s="209"/>
      <c r="G1" s="209"/>
      <c r="H1" s="209"/>
      <c r="I1" s="209"/>
      <c r="J1" s="209"/>
      <c r="K1" s="209"/>
      <c r="L1" s="209"/>
      <c r="M1" s="209"/>
      <c r="P1" s="210" t="s">
        <v>26</v>
      </c>
      <c r="Q1" s="210"/>
    </row>
    <row r="2" spans="1:20">
      <c r="B2" s="209"/>
      <c r="C2" s="209"/>
      <c r="D2" s="209"/>
      <c r="E2" s="209"/>
      <c r="F2" s="209"/>
      <c r="G2" s="209"/>
      <c r="H2" s="209"/>
      <c r="I2" s="209"/>
      <c r="J2" s="209"/>
      <c r="K2" s="209"/>
      <c r="L2" s="209"/>
      <c r="M2" s="209"/>
      <c r="P2" s="210"/>
      <c r="Q2" s="210"/>
    </row>
    <row r="3" spans="1:20">
      <c r="B3" s="209"/>
      <c r="C3" s="209"/>
      <c r="D3" s="209"/>
      <c r="E3" s="209"/>
      <c r="F3" s="209"/>
      <c r="G3" s="209"/>
      <c r="H3" s="209"/>
      <c r="I3" s="209"/>
      <c r="J3" s="209"/>
      <c r="K3" s="209"/>
      <c r="L3" s="209"/>
      <c r="M3" s="209"/>
      <c r="P3" s="210"/>
      <c r="Q3" s="210"/>
    </row>
    <row r="4" spans="1:20" s="143" customFormat="1">
      <c r="B4" s="213" t="s">
        <v>149</v>
      </c>
      <c r="C4" s="213"/>
      <c r="D4" s="213"/>
      <c r="E4" s="213"/>
      <c r="F4" s="213"/>
      <c r="G4" s="213"/>
      <c r="H4" s="213"/>
      <c r="I4" s="213"/>
      <c r="J4" s="213"/>
      <c r="K4" s="213"/>
      <c r="L4" s="213"/>
      <c r="M4" s="213"/>
      <c r="N4" s="213"/>
      <c r="P4" s="141"/>
      <c r="Q4" s="141"/>
    </row>
    <row r="5" spans="1:20" s="143" customFormat="1">
      <c r="B5" s="213"/>
      <c r="C5" s="213"/>
      <c r="D5" s="213"/>
      <c r="E5" s="213"/>
      <c r="F5" s="213"/>
      <c r="G5" s="213"/>
      <c r="H5" s="213"/>
      <c r="I5" s="213"/>
      <c r="J5" s="213"/>
      <c r="K5" s="213"/>
      <c r="L5" s="213"/>
      <c r="M5" s="213"/>
      <c r="N5" s="213"/>
      <c r="P5" s="141"/>
      <c r="Q5" s="141"/>
    </row>
    <row r="6" spans="1:20" s="146" customFormat="1">
      <c r="B6" s="224"/>
      <c r="C6" s="224"/>
      <c r="D6" s="224"/>
      <c r="E6" s="224"/>
      <c r="F6" s="224"/>
      <c r="G6" s="224"/>
      <c r="H6" s="224"/>
      <c r="I6" s="224"/>
      <c r="J6" s="224"/>
      <c r="K6" s="224"/>
      <c r="L6" s="224"/>
      <c r="M6" s="224"/>
      <c r="N6" s="224"/>
      <c r="P6" s="145"/>
      <c r="Q6" s="145"/>
    </row>
    <row r="7" spans="1:20">
      <c r="B7" s="224"/>
      <c r="C7" s="224"/>
      <c r="D7" s="224"/>
      <c r="E7" s="224"/>
      <c r="F7" s="224"/>
      <c r="G7" s="224"/>
      <c r="H7" s="224"/>
      <c r="I7" s="224"/>
      <c r="J7" s="224"/>
      <c r="K7" s="224"/>
      <c r="L7" s="224"/>
      <c r="M7" s="224"/>
      <c r="N7" s="224"/>
      <c r="P7" s="212" t="s">
        <v>188</v>
      </c>
      <c r="Q7" s="212"/>
    </row>
    <row r="13" spans="1:20" ht="15">
      <c r="O13" s="9"/>
      <c r="P13" s="167" t="s">
        <v>143</v>
      </c>
    </row>
    <row r="14" spans="1:20" ht="15">
      <c r="O14" s="10"/>
      <c r="P14" s="167" t="s">
        <v>154</v>
      </c>
    </row>
    <row r="15" spans="1:20" ht="15">
      <c r="O15" s="11"/>
      <c r="P15" s="167" t="s">
        <v>157</v>
      </c>
      <c r="Q15" s="147"/>
      <c r="R15" s="147"/>
      <c r="S15" s="147"/>
    </row>
    <row r="16" spans="1:20" ht="15">
      <c r="O16" s="15"/>
      <c r="P16" s="167" t="s">
        <v>155</v>
      </c>
      <c r="Q16" s="41"/>
      <c r="R16" s="41"/>
      <c r="S16" s="41"/>
      <c r="T16"/>
    </row>
    <row r="17" spans="15:20" ht="15">
      <c r="O17"/>
      <c r="P17" s="167" t="s">
        <v>146</v>
      </c>
      <c r="Q17" s="41"/>
      <c r="R17" s="41"/>
      <c r="S17" s="41"/>
      <c r="T17"/>
    </row>
    <row r="18" spans="15:20" ht="15">
      <c r="O18" s="148"/>
      <c r="P18" s="144"/>
      <c r="Q18" s="41"/>
      <c r="R18" s="41"/>
      <c r="S18" s="41"/>
      <c r="T18"/>
    </row>
    <row r="19" spans="15:20" ht="15">
      <c r="O19" s="148"/>
      <c r="P19" s="144"/>
      <c r="Q19" s="41"/>
      <c r="R19" s="41"/>
      <c r="S19" s="41"/>
      <c r="T19"/>
    </row>
    <row r="20" spans="15:20" ht="15">
      <c r="O20" s="41"/>
      <c r="P20" s="144"/>
      <c r="Q20" s="41"/>
      <c r="R20" s="41"/>
      <c r="S20" s="41"/>
      <c r="T20"/>
    </row>
    <row r="23" spans="15:20">
      <c r="P23" s="100"/>
      <c r="Q23" s="100"/>
    </row>
    <row r="24" spans="15:20">
      <c r="P24" s="100"/>
      <c r="Q24" s="100"/>
    </row>
    <row r="25" spans="15:20">
      <c r="P25" s="100"/>
      <c r="Q25" s="100"/>
    </row>
    <row r="26" spans="15:20">
      <c r="P26" s="100"/>
      <c r="Q26" s="100"/>
    </row>
    <row r="27" spans="15:20">
      <c r="P27" s="100"/>
      <c r="Q27" s="100"/>
    </row>
    <row r="28" spans="15:20">
      <c r="P28" s="100"/>
      <c r="Q28" s="100"/>
    </row>
    <row r="34" spans="2:14" ht="15">
      <c r="B34" s="179" t="s">
        <v>186</v>
      </c>
      <c r="C34" s="12"/>
      <c r="D34" s="13"/>
      <c r="E34" s="13"/>
      <c r="F34" s="13"/>
      <c r="G34" s="13"/>
      <c r="H34" s="13"/>
      <c r="I34" s="13"/>
      <c r="J34" s="12"/>
      <c r="K34" s="177"/>
      <c r="L34" s="177"/>
      <c r="M34" s="177"/>
      <c r="N34" s="177"/>
    </row>
    <row r="35" spans="2:14" ht="24" customHeight="1">
      <c r="B35" s="214" t="s">
        <v>97</v>
      </c>
      <c r="C35" s="214"/>
      <c r="D35" s="214"/>
      <c r="E35" s="214"/>
      <c r="F35" s="214"/>
      <c r="G35" s="214"/>
      <c r="H35" s="214"/>
      <c r="I35" s="214"/>
      <c r="J35" s="214"/>
      <c r="K35" s="214"/>
      <c r="L35" s="214"/>
      <c r="M35" s="214"/>
      <c r="N35" s="214"/>
    </row>
    <row r="36" spans="2:14" ht="12.75" customHeight="1">
      <c r="B36" s="180"/>
      <c r="C36" s="180"/>
      <c r="D36" s="180"/>
      <c r="E36" s="180"/>
      <c r="F36" s="180"/>
      <c r="G36" s="180"/>
      <c r="H36" s="180"/>
      <c r="I36" s="180"/>
      <c r="J36" s="180"/>
      <c r="K36" s="180"/>
      <c r="L36" s="180"/>
      <c r="M36" s="180"/>
      <c r="N36" s="180"/>
    </row>
    <row r="37" spans="2:14" ht="33" customHeight="1">
      <c r="B37" s="215" t="s">
        <v>172</v>
      </c>
      <c r="C37" s="215"/>
      <c r="D37" s="215"/>
      <c r="E37" s="215"/>
      <c r="F37" s="215"/>
      <c r="G37" s="215"/>
      <c r="H37" s="215"/>
      <c r="I37" s="215"/>
      <c r="J37" s="215"/>
      <c r="K37" s="215"/>
      <c r="L37" s="215"/>
      <c r="M37" s="215"/>
      <c r="N37" s="215"/>
    </row>
    <row r="38" spans="2:14" ht="12.75" customHeight="1">
      <c r="B38" s="181"/>
      <c r="C38" s="181"/>
      <c r="D38" s="181"/>
      <c r="E38" s="181"/>
      <c r="F38" s="181"/>
      <c r="G38" s="181"/>
      <c r="H38" s="181"/>
      <c r="I38" s="181"/>
      <c r="J38" s="181"/>
      <c r="K38" s="181"/>
      <c r="L38" s="181"/>
      <c r="M38" s="181"/>
      <c r="N38" s="181"/>
    </row>
    <row r="39" spans="2:14" ht="33.75" customHeight="1">
      <c r="B39" s="214" t="s">
        <v>98</v>
      </c>
      <c r="C39" s="214"/>
      <c r="D39" s="214"/>
      <c r="E39" s="214"/>
      <c r="F39" s="214"/>
      <c r="G39" s="214"/>
      <c r="H39" s="214"/>
      <c r="I39" s="214"/>
      <c r="J39" s="214"/>
      <c r="K39" s="214"/>
      <c r="L39" s="214"/>
      <c r="M39" s="214"/>
      <c r="N39" s="214"/>
    </row>
    <row r="40" spans="2:14" ht="12.75" customHeight="1">
      <c r="B40" s="180"/>
      <c r="C40" s="180"/>
      <c r="D40" s="180"/>
      <c r="E40" s="180"/>
      <c r="F40" s="180"/>
      <c r="G40" s="180"/>
      <c r="H40" s="180"/>
      <c r="I40" s="180"/>
      <c r="J40" s="180"/>
      <c r="K40" s="180"/>
      <c r="L40" s="180"/>
      <c r="M40" s="180"/>
      <c r="N40" s="180"/>
    </row>
    <row r="41" spans="2:14" ht="22.5" customHeight="1">
      <c r="B41" s="214" t="s">
        <v>99</v>
      </c>
      <c r="C41" s="214"/>
      <c r="D41" s="214"/>
      <c r="E41" s="214"/>
      <c r="F41" s="214"/>
      <c r="G41" s="214"/>
      <c r="H41" s="214"/>
      <c r="I41" s="214"/>
      <c r="J41" s="214"/>
      <c r="K41" s="214"/>
      <c r="L41" s="214"/>
      <c r="M41" s="214"/>
      <c r="N41" s="214"/>
    </row>
    <row r="42" spans="2:14" ht="12.75" customHeight="1">
      <c r="B42" s="180"/>
      <c r="C42" s="180"/>
      <c r="D42" s="180"/>
      <c r="E42" s="180"/>
      <c r="F42" s="180"/>
      <c r="G42" s="180"/>
      <c r="H42" s="180"/>
      <c r="I42" s="180"/>
      <c r="J42" s="180"/>
      <c r="K42" s="180"/>
      <c r="L42" s="180"/>
      <c r="M42" s="180"/>
      <c r="N42" s="180"/>
    </row>
    <row r="43" spans="2:14" ht="33.75" customHeight="1">
      <c r="B43" s="214" t="s">
        <v>100</v>
      </c>
      <c r="C43" s="214"/>
      <c r="D43" s="214"/>
      <c r="E43" s="214"/>
      <c r="F43" s="214"/>
      <c r="G43" s="214"/>
      <c r="H43" s="214"/>
      <c r="I43" s="214"/>
      <c r="J43" s="214"/>
      <c r="K43" s="214"/>
      <c r="L43" s="214"/>
      <c r="M43" s="214"/>
      <c r="N43" s="214"/>
    </row>
    <row r="44" spans="2:14" ht="12.75" customHeight="1">
      <c r="B44" s="180"/>
      <c r="C44" s="180"/>
      <c r="D44" s="180"/>
      <c r="E44" s="180"/>
      <c r="F44" s="180"/>
      <c r="G44" s="180"/>
      <c r="H44" s="180"/>
      <c r="I44" s="180"/>
      <c r="J44" s="180"/>
      <c r="K44" s="180"/>
      <c r="L44" s="180"/>
      <c r="M44" s="180"/>
      <c r="N44" s="180"/>
    </row>
    <row r="45" spans="2:14" ht="23.25" customHeight="1">
      <c r="B45" s="214" t="s">
        <v>150</v>
      </c>
      <c r="C45" s="214"/>
      <c r="D45" s="214"/>
      <c r="E45" s="214"/>
      <c r="F45" s="214"/>
      <c r="G45" s="214"/>
      <c r="H45" s="214"/>
      <c r="I45" s="214"/>
      <c r="J45" s="214"/>
      <c r="K45" s="214"/>
      <c r="L45" s="214"/>
      <c r="M45" s="214"/>
      <c r="N45" s="214"/>
    </row>
    <row r="46" spans="2:14">
      <c r="B46" s="177"/>
      <c r="C46" s="177"/>
      <c r="D46" s="177"/>
      <c r="E46" s="177"/>
      <c r="F46" s="177"/>
      <c r="G46" s="177"/>
      <c r="H46" s="177"/>
      <c r="I46" s="177"/>
      <c r="J46" s="177"/>
      <c r="K46" s="177"/>
      <c r="L46" s="177"/>
      <c r="M46" s="177"/>
      <c r="N46" s="177"/>
    </row>
    <row r="47" spans="2:14">
      <c r="B47" s="178" t="s">
        <v>168</v>
      </c>
      <c r="C47" s="177"/>
      <c r="D47" s="177"/>
      <c r="E47" s="177"/>
      <c r="F47" s="177"/>
      <c r="G47" s="177"/>
      <c r="H47" s="177"/>
      <c r="I47" s="177"/>
      <c r="J47" s="177"/>
      <c r="K47" s="177"/>
      <c r="L47" s="177"/>
      <c r="M47" s="177"/>
      <c r="N47" s="177"/>
    </row>
    <row r="48" spans="2:14">
      <c r="B48" s="178"/>
      <c r="C48" s="177"/>
      <c r="D48" s="177"/>
      <c r="E48" s="177"/>
      <c r="F48" s="177"/>
      <c r="G48" s="177"/>
      <c r="H48" s="177"/>
      <c r="I48" s="177"/>
      <c r="J48" s="177"/>
      <c r="K48" s="177"/>
      <c r="L48" s="177"/>
      <c r="M48" s="177"/>
      <c r="N48" s="177"/>
    </row>
    <row r="49" spans="2:2">
      <c r="B49" s="5" t="s">
        <v>189</v>
      </c>
    </row>
  </sheetData>
  <sheetProtection password="B8D9" sheet="1" objects="1" scenarios="1"/>
  <mergeCells count="11">
    <mergeCell ref="B41:N41"/>
    <mergeCell ref="B43:N43"/>
    <mergeCell ref="B45:N45"/>
    <mergeCell ref="B1:M3"/>
    <mergeCell ref="P1:Q3"/>
    <mergeCell ref="P7:Q7"/>
    <mergeCell ref="B35:N35"/>
    <mergeCell ref="B37:N37"/>
    <mergeCell ref="B39:N39"/>
    <mergeCell ref="B4:N5"/>
    <mergeCell ref="B6:N7"/>
  </mergeCells>
  <hyperlinks>
    <hyperlink ref="P1" location="'List of Tables &amp; Charts'!A1" display="return to List of Tables &amp; Charts"/>
    <hyperlink ref="P7:Q7" location="'Chart 2.2 DATA'!A1" display="view Chart 2.2 data"/>
  </hyperlinks>
  <pageMargins left="0.70866141732283472" right="0.70866141732283472" top="0.74803149606299213" bottom="0.74803149606299213" header="0.31496062992125984" footer="0.31496062992125984"/>
  <pageSetup paperSize="9" scale="69" orientation="landscape" r:id="rId1"/>
  <headerFooter>
    <oddFooter>&amp;L&amp;8Scottish Stroke Care Audit 2018 National Report
Stroke Services in Scottish Hospitals, Data relating to 2017&amp;R&amp;8© NHS National Services Scotland/Crown Copyright</oddFooter>
  </headerFooter>
  <drawing r:id="rId2"/>
</worksheet>
</file>

<file path=xl/worksheets/sheet7.xml><?xml version="1.0" encoding="utf-8"?>
<worksheet xmlns="http://schemas.openxmlformats.org/spreadsheetml/2006/main" xmlns:r="http://schemas.openxmlformats.org/officeDocument/2006/relationships">
  <sheetPr codeName="Sheet28">
    <pageSetUpPr fitToPage="1"/>
  </sheetPr>
  <dimension ref="A1:AA131"/>
  <sheetViews>
    <sheetView workbookViewId="0">
      <selection sqref="A1:A2"/>
    </sheetView>
  </sheetViews>
  <sheetFormatPr defaultRowHeight="11.25"/>
  <cols>
    <col min="1" max="1" width="15.7109375" style="14" customWidth="1"/>
    <col min="2" max="3" width="7.28515625" style="14" bestFit="1" customWidth="1"/>
    <col min="4" max="4" width="12.7109375" style="14" bestFit="1" customWidth="1"/>
    <col min="5" max="8" width="9.28515625" style="14" customWidth="1"/>
    <col min="9" max="9" width="13.42578125" style="14" bestFit="1" customWidth="1"/>
    <col min="10" max="14" width="9.7109375" style="14" customWidth="1"/>
    <col min="15" max="15" width="10.42578125" style="14" bestFit="1" customWidth="1"/>
    <col min="16" max="16" width="45.7109375" style="14" customWidth="1"/>
    <col min="17" max="20" width="11.7109375" style="38" customWidth="1"/>
    <col min="21" max="21" width="9.140625" style="14"/>
    <col min="22" max="22" width="10.42578125" style="14" customWidth="1"/>
    <col min="23" max="24" width="10.42578125" style="14" bestFit="1" customWidth="1"/>
    <col min="25" max="25" width="10.42578125" style="14" customWidth="1"/>
    <col min="26" max="26" width="10.42578125" style="14" bestFit="1" customWidth="1"/>
    <col min="27" max="16384" width="9.140625" style="14"/>
  </cols>
  <sheetData>
    <row r="1" spans="1:27" ht="15" customHeight="1">
      <c r="A1" s="216" t="s">
        <v>8</v>
      </c>
      <c r="B1" s="226" t="s">
        <v>25</v>
      </c>
      <c r="C1" s="219"/>
      <c r="D1" s="219"/>
      <c r="E1" s="219"/>
      <c r="F1" s="219"/>
      <c r="G1" s="219"/>
      <c r="H1" s="219"/>
      <c r="I1" s="19"/>
      <c r="J1" s="20"/>
      <c r="K1" s="20"/>
      <c r="L1" s="20"/>
      <c r="M1" s="20"/>
      <c r="N1" s="20"/>
      <c r="O1" s="220" t="s">
        <v>3</v>
      </c>
      <c r="P1" s="221"/>
      <c r="Q1" s="220" t="s">
        <v>160</v>
      </c>
      <c r="R1" s="220"/>
      <c r="S1" s="220" t="s">
        <v>161</v>
      </c>
      <c r="T1" s="220"/>
    </row>
    <row r="2" spans="1:27" ht="23.25" customHeight="1">
      <c r="A2" s="225"/>
      <c r="B2" s="21" t="s">
        <v>143</v>
      </c>
      <c r="C2" s="21" t="s">
        <v>152</v>
      </c>
      <c r="D2" s="99" t="s">
        <v>4</v>
      </c>
      <c r="E2" s="222" t="s">
        <v>145</v>
      </c>
      <c r="F2" s="222"/>
      <c r="G2" s="222" t="s">
        <v>159</v>
      </c>
      <c r="H2" s="223"/>
      <c r="I2" s="22" t="s">
        <v>144</v>
      </c>
      <c r="J2" s="23" t="s">
        <v>156</v>
      </c>
      <c r="K2" s="24" t="s">
        <v>5</v>
      </c>
      <c r="L2" s="25" t="s">
        <v>1</v>
      </c>
      <c r="M2" s="25" t="s">
        <v>0</v>
      </c>
      <c r="N2" s="26" t="s">
        <v>6</v>
      </c>
      <c r="O2" s="27" t="s">
        <v>7</v>
      </c>
      <c r="P2" s="28" t="s">
        <v>8</v>
      </c>
      <c r="Q2" s="28" t="s">
        <v>9</v>
      </c>
      <c r="R2" s="28" t="s">
        <v>10</v>
      </c>
      <c r="S2" s="28" t="s">
        <v>9</v>
      </c>
      <c r="T2" s="28" t="s">
        <v>10</v>
      </c>
      <c r="U2" s="153" t="s">
        <v>151</v>
      </c>
    </row>
    <row r="3" spans="1:27" ht="12">
      <c r="A3" s="29" t="str">
        <f t="shared" ref="A3" si="0">O3</f>
        <v>Scotland</v>
      </c>
      <c r="B3" s="30">
        <f t="shared" ref="B3" si="1">Q3/R3*100</f>
        <v>61.047739754964091</v>
      </c>
      <c r="C3" s="30">
        <f t="shared" ref="C3" si="2">S3/T3*100</f>
        <v>64.085807643131133</v>
      </c>
      <c r="D3" s="30">
        <v>80</v>
      </c>
      <c r="E3" s="3">
        <f t="shared" ref="E3" si="3">SUM(1*MID(I3,1,FIND(" - ",I3)-1))</f>
        <v>60</v>
      </c>
      <c r="F3" s="31">
        <f t="shared" ref="F3" si="4">SUM(1*MID(I3,FIND(" - ",I3)+2,LEN(I3)))</f>
        <v>62</v>
      </c>
      <c r="G3" s="31">
        <f t="shared" ref="G3" si="5">SUM(1*MID(J3,1,FIND(" - ",J3)-1))</f>
        <v>63</v>
      </c>
      <c r="H3" s="31">
        <f t="shared" ref="H3" si="6">SUM(1*MID(J3,FIND(" - ",J3)+2,LEN(J3)))</f>
        <v>65</v>
      </c>
      <c r="I3" s="32" t="str">
        <f t="shared" ref="I3"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60 - 62</v>
      </c>
      <c r="J3" s="33" t="str">
        <f t="shared" ref="J3"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63 - 65</v>
      </c>
      <c r="K3" s="34">
        <f t="shared" ref="K3" si="9">C3-B3</f>
        <v>3.038067888167042</v>
      </c>
      <c r="L3" s="39">
        <f t="shared" ref="L3:L30" si="10">((S3/T3)-(Q3/R3))-(NORMSINV(1-(0.05/COUNTA($O$3:$O$30)))*(SQRT((((Q3/R3)*(1-(Q3/R3)))/R3)+(((S3/T3)*(1-(S3/T3)))/T3))))</f>
        <v>6.6762687589834967E-3</v>
      </c>
      <c r="M3" s="39">
        <f t="shared" ref="M3:M30" si="11">((S3/T3)-(Q3/R3))+(NORMSINV(1-(0.05/COUNTA($O$3:$O$30)))*(SQRT((((Q3/R3)*(1-(Q3/R3)))/R3)+(((S3/T3)*(1-(S3/T3)))/T3))))</f>
        <v>5.4085089004357295E-2</v>
      </c>
      <c r="N3" s="36">
        <f t="shared" ref="N3:N30" si="12">IF(ISERR(IF(AND(((S3/T3)-(Q3/R3))-(NORMSINV(1-(0.05/COUNTA($P$3:$P$30)))*(SQRT((((Q3/R3)*(1-(Q3/R3)))/R3)+(((S3/T3)*(1-(S3/T3)))/T3))))&gt;0,((S3/T3)-(Q3/R3))+(NORMSINV(1-(0.05/COUNTA($P$3:$P$30)))*(SQRT((((Q3/R3)*(1-(Q3/R3)))/R3)+(((S3/T3)*(1-(S3/T3)))/T3))))&gt;0),1,IF(AND(((S3/T3)-(Q3/R3))-(NORMSINV(1-(0.05/COUNTA($P$3:$P$30)))*(SQRT((((Q3/R3)*(1-(Q3/R3)))/R3)+(((S3/T3)*(1-(S3/T3)))/T3))))&lt;0,((S3/T3)-(Q3/R3))+(NORMSINV(1-(0.05/COUNTA($P$3:$P$30)))*(SQRT((((Q3/R3)*(1-(Q3/R3)))/R3)+(((S3/T3)*(1-(S3/T3)))/T3))))&lt;0),-1,0))),"",IF(AND(((S3/T3)-(Q3/R3))-(NORMSINV(1-(0.05/COUNTA($P$3:$P$30)))*(SQRT((((Q3/R3)*(1-(Q3/R3)))/R3)+(((S3/T3)*(1-(S3/T3)))/T3))))&gt;0,((S3/T3)-(Q3/R3))+(NORMSINV(1-(0.05/COUNTA($P$3:$P$30)))*(SQRT((((Q3/R3)*(1-(Q3/R3)))/R3)+(((S3/T3)*(1-(S3/T3)))/T3))))&gt;0),1,IF(AND(((S3/T3)-(Q3/R3))-(NORMSINV(1-(0.05/COUNTA($P$3:$P$30)))*(SQRT((((Q3/R3)*(1-(Q3/R3)))/R3)+(((S3/T3)*(1-(S3/T3)))/T3))))&lt;0,((S3/T3)-(Q3/R3))+(NORMSINV(1-(0.05/COUNTA($P$3:$P$30)))*(SQRT((((Q3/R3)*(1-(Q3/R3)))/R3)+(((S3/T3)*(1-(S3/T3)))/T3))))&lt;0),-1,0)))</f>
        <v>1</v>
      </c>
      <c r="O3" s="29" t="s">
        <v>73</v>
      </c>
      <c r="P3" s="29" t="s">
        <v>94</v>
      </c>
      <c r="Q3" s="51">
        <f>SUM(Q4:Q30)</f>
        <v>4335</v>
      </c>
      <c r="R3" s="51">
        <f>SUM(R4:R30)</f>
        <v>7101</v>
      </c>
      <c r="S3" s="51">
        <f>SUM(S4:S30)</f>
        <v>4511</v>
      </c>
      <c r="T3" s="51">
        <f>SUM(T4:T30)</f>
        <v>7039</v>
      </c>
      <c r="U3" s="153">
        <v>0</v>
      </c>
      <c r="Y3" s="168"/>
      <c r="Z3" s="168"/>
      <c r="AA3" s="132"/>
    </row>
    <row r="4" spans="1:27" ht="12">
      <c r="A4" s="29" t="str">
        <f t="shared" ref="A4:A30" si="13">O4</f>
        <v>Hairmyres</v>
      </c>
      <c r="B4" s="30">
        <f t="shared" ref="B4:B30" si="14">Q4/R4*100</f>
        <v>66.390041493775925</v>
      </c>
      <c r="C4" s="30">
        <f t="shared" ref="C4:C30" si="15">S4/T4*100</f>
        <v>78.414096916299556</v>
      </c>
      <c r="D4" s="31">
        <v>80</v>
      </c>
      <c r="E4" s="31">
        <f t="shared" ref="E4:E30" si="16">SUM(1*MID(I4,1,FIND(" - ",I4)-1))</f>
        <v>60</v>
      </c>
      <c r="F4" s="31">
        <f t="shared" ref="F4:F30" si="17">SUM(1*MID(I4,FIND(" - ",I4)+2,LEN(I4)))</f>
        <v>72</v>
      </c>
      <c r="G4" s="31">
        <f t="shared" ref="G4:G30" si="18">SUM(1*MID(J4,1,FIND(" - ",J4)-1))</f>
        <v>73</v>
      </c>
      <c r="H4" s="31">
        <f t="shared" ref="H4:H30" si="19">SUM(1*MID(J4,FIND(" - ",J4)+2,LEN(J4)))</f>
        <v>83</v>
      </c>
      <c r="I4" s="37" t="str">
        <f t="shared" ref="I4:I30" si="20">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60 - 72</v>
      </c>
      <c r="J4" s="33" t="str">
        <f t="shared" ref="J4:J30" si="21">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73 - 83</v>
      </c>
      <c r="K4" s="34">
        <f t="shared" ref="K4:K30" si="22">C4-B4</f>
        <v>12.024055422523631</v>
      </c>
      <c r="L4" s="39">
        <f t="shared" si="10"/>
        <v>1.1145998494744846E-3</v>
      </c>
      <c r="M4" s="39">
        <f t="shared" si="11"/>
        <v>0.23936650860099806</v>
      </c>
      <c r="N4" s="36">
        <f t="shared" si="12"/>
        <v>1</v>
      </c>
      <c r="O4" s="29" t="s">
        <v>52</v>
      </c>
      <c r="P4" s="29" t="s">
        <v>51</v>
      </c>
      <c r="Q4" s="51">
        <v>160</v>
      </c>
      <c r="R4" s="51">
        <v>241</v>
      </c>
      <c r="S4" s="51">
        <v>178</v>
      </c>
      <c r="T4" s="51">
        <v>227</v>
      </c>
      <c r="U4" s="153">
        <v>1</v>
      </c>
      <c r="Y4" s="168"/>
      <c r="Z4" s="168"/>
      <c r="AA4" s="132"/>
    </row>
    <row r="5" spans="1:27" ht="12">
      <c r="A5" s="29" t="str">
        <f t="shared" si="13"/>
        <v>Crosshouse</v>
      </c>
      <c r="B5" s="30">
        <f t="shared" si="14"/>
        <v>72.496025437201908</v>
      </c>
      <c r="C5" s="30">
        <f t="shared" si="15"/>
        <v>78.184713375796179</v>
      </c>
      <c r="D5" s="31">
        <v>80</v>
      </c>
      <c r="E5" s="31">
        <f t="shared" si="16"/>
        <v>69</v>
      </c>
      <c r="F5" s="31">
        <f t="shared" si="17"/>
        <v>76</v>
      </c>
      <c r="G5" s="31">
        <f t="shared" si="18"/>
        <v>75</v>
      </c>
      <c r="H5" s="31">
        <f t="shared" si="19"/>
        <v>81</v>
      </c>
      <c r="I5" s="37" t="str">
        <f t="shared" si="20"/>
        <v>69 - 76</v>
      </c>
      <c r="J5" s="33" t="str">
        <f t="shared" si="21"/>
        <v>75 - 81</v>
      </c>
      <c r="K5" s="34">
        <f t="shared" si="22"/>
        <v>5.6886879385942706</v>
      </c>
      <c r="L5" s="39">
        <f t="shared" si="10"/>
        <v>-1.380300741279715E-2</v>
      </c>
      <c r="M5" s="39">
        <f t="shared" si="11"/>
        <v>0.12757676618468261</v>
      </c>
      <c r="N5" s="36">
        <f t="shared" si="12"/>
        <v>0</v>
      </c>
      <c r="O5" s="29" t="s">
        <v>30</v>
      </c>
      <c r="P5" s="29" t="s">
        <v>29</v>
      </c>
      <c r="Q5" s="51">
        <v>456</v>
      </c>
      <c r="R5" s="51">
        <v>629</v>
      </c>
      <c r="S5" s="51">
        <v>491</v>
      </c>
      <c r="T5" s="51">
        <v>628</v>
      </c>
      <c r="U5" s="153">
        <v>2</v>
      </c>
      <c r="Y5" s="168"/>
      <c r="Z5" s="168"/>
      <c r="AA5" s="132"/>
    </row>
    <row r="6" spans="1:27" ht="12">
      <c r="A6" s="29" t="str">
        <f t="shared" si="13"/>
        <v>VHK</v>
      </c>
      <c r="B6" s="30">
        <f t="shared" si="14"/>
        <v>73.146292585170329</v>
      </c>
      <c r="C6" s="30">
        <f t="shared" si="15"/>
        <v>76.680672268907571</v>
      </c>
      <c r="D6" s="31">
        <v>80</v>
      </c>
      <c r="E6" s="31">
        <f t="shared" si="16"/>
        <v>69</v>
      </c>
      <c r="F6" s="31">
        <f t="shared" si="17"/>
        <v>77</v>
      </c>
      <c r="G6" s="31">
        <f t="shared" si="18"/>
        <v>73</v>
      </c>
      <c r="H6" s="31">
        <f t="shared" si="19"/>
        <v>80</v>
      </c>
      <c r="I6" s="37" t="str">
        <f t="shared" si="20"/>
        <v>69 - 77</v>
      </c>
      <c r="J6" s="33" t="str">
        <f t="shared" si="21"/>
        <v>73 - 80</v>
      </c>
      <c r="K6" s="34">
        <f t="shared" si="22"/>
        <v>3.5343796837372423</v>
      </c>
      <c r="L6" s="39">
        <f t="shared" si="10"/>
        <v>-4.5471916848739594E-2</v>
      </c>
      <c r="M6" s="39">
        <f t="shared" si="11"/>
        <v>0.11615951052348424</v>
      </c>
      <c r="N6" s="36">
        <f t="shared" si="12"/>
        <v>0</v>
      </c>
      <c r="O6" s="29" t="s">
        <v>77</v>
      </c>
      <c r="P6" s="29" t="s">
        <v>95</v>
      </c>
      <c r="Q6" s="51">
        <v>365</v>
      </c>
      <c r="R6" s="51">
        <v>499</v>
      </c>
      <c r="S6" s="51">
        <v>365</v>
      </c>
      <c r="T6" s="51">
        <v>476</v>
      </c>
      <c r="U6" s="153">
        <v>3</v>
      </c>
      <c r="Y6" s="168"/>
      <c r="Z6" s="168"/>
      <c r="AA6" s="132"/>
    </row>
    <row r="7" spans="1:27" ht="12">
      <c r="A7" s="29" t="str">
        <f t="shared" si="13"/>
        <v>IRH</v>
      </c>
      <c r="B7" s="30">
        <f t="shared" si="14"/>
        <v>64.827586206896541</v>
      </c>
      <c r="C7" s="30">
        <f t="shared" si="15"/>
        <v>76.073619631901849</v>
      </c>
      <c r="D7" s="31">
        <v>80</v>
      </c>
      <c r="E7" s="31">
        <f t="shared" si="16"/>
        <v>57</v>
      </c>
      <c r="F7" s="31">
        <f t="shared" si="17"/>
        <v>72</v>
      </c>
      <c r="G7" s="31">
        <f t="shared" si="18"/>
        <v>69</v>
      </c>
      <c r="H7" s="31">
        <f t="shared" si="19"/>
        <v>82</v>
      </c>
      <c r="I7" s="37" t="str">
        <f t="shared" si="20"/>
        <v>57 - 72</v>
      </c>
      <c r="J7" s="33" t="str">
        <f t="shared" si="21"/>
        <v>69 - 82</v>
      </c>
      <c r="K7" s="34">
        <f t="shared" si="22"/>
        <v>11.246033425005308</v>
      </c>
      <c r="L7" s="39">
        <f t="shared" si="10"/>
        <v>-3.8637620636480241E-2</v>
      </c>
      <c r="M7" s="39">
        <f t="shared" si="11"/>
        <v>0.26355828913658619</v>
      </c>
      <c r="N7" s="36">
        <f t="shared" si="12"/>
        <v>0</v>
      </c>
      <c r="O7" s="29" t="s">
        <v>41</v>
      </c>
      <c r="P7" s="29" t="s">
        <v>40</v>
      </c>
      <c r="Q7" s="51">
        <v>94</v>
      </c>
      <c r="R7" s="51">
        <v>145</v>
      </c>
      <c r="S7" s="51">
        <v>124</v>
      </c>
      <c r="T7" s="51">
        <v>163</v>
      </c>
      <c r="U7" s="153">
        <v>4</v>
      </c>
      <c r="Y7" s="168"/>
      <c r="Z7" s="168"/>
      <c r="AA7" s="132"/>
    </row>
    <row r="8" spans="1:27" ht="12">
      <c r="A8" s="29" t="str">
        <f t="shared" si="13"/>
        <v>Gilbert Bain*</v>
      </c>
      <c r="B8" s="30">
        <f t="shared" si="14"/>
        <v>53.333333333333336</v>
      </c>
      <c r="C8" s="30">
        <f t="shared" si="15"/>
        <v>73.91304347826086</v>
      </c>
      <c r="D8" s="31">
        <v>80</v>
      </c>
      <c r="E8" s="31">
        <f t="shared" si="16"/>
        <v>36</v>
      </c>
      <c r="F8" s="31">
        <f t="shared" si="17"/>
        <v>70</v>
      </c>
      <c r="G8" s="31">
        <f t="shared" si="18"/>
        <v>54</v>
      </c>
      <c r="H8" s="31">
        <f t="shared" si="19"/>
        <v>87</v>
      </c>
      <c r="I8" s="37" t="str">
        <f t="shared" si="20"/>
        <v>36 - 70</v>
      </c>
      <c r="J8" s="33" t="str">
        <f t="shared" si="21"/>
        <v>54 - 87</v>
      </c>
      <c r="K8" s="34">
        <f t="shared" si="22"/>
        <v>20.579710144927525</v>
      </c>
      <c r="L8" s="39">
        <f t="shared" si="10"/>
        <v>-0.17050958949536105</v>
      </c>
      <c r="M8" s="39">
        <f t="shared" si="11"/>
        <v>0.58210379239391163</v>
      </c>
      <c r="N8" s="36">
        <f t="shared" si="12"/>
        <v>0</v>
      </c>
      <c r="O8" s="29" t="s">
        <v>96</v>
      </c>
      <c r="P8" s="29" t="s">
        <v>65</v>
      </c>
      <c r="Q8" s="51">
        <v>16</v>
      </c>
      <c r="R8" s="51">
        <v>30</v>
      </c>
      <c r="S8" s="51">
        <v>17</v>
      </c>
      <c r="T8" s="51">
        <v>23</v>
      </c>
      <c r="U8" s="153">
        <v>5</v>
      </c>
      <c r="Y8" s="168"/>
      <c r="Z8" s="168"/>
      <c r="AA8" s="132"/>
    </row>
    <row r="9" spans="1:27" ht="12">
      <c r="A9" s="29" t="str">
        <f t="shared" si="13"/>
        <v>Dr Grays</v>
      </c>
      <c r="B9" s="30">
        <f t="shared" si="14"/>
        <v>62.727272727272734</v>
      </c>
      <c r="C9" s="30">
        <f t="shared" si="15"/>
        <v>71.287128712871279</v>
      </c>
      <c r="D9" s="31">
        <v>80</v>
      </c>
      <c r="E9" s="31">
        <f t="shared" si="16"/>
        <v>53</v>
      </c>
      <c r="F9" s="31">
        <f t="shared" si="17"/>
        <v>71</v>
      </c>
      <c r="G9" s="31">
        <f t="shared" si="18"/>
        <v>62</v>
      </c>
      <c r="H9" s="31">
        <f t="shared" si="19"/>
        <v>79</v>
      </c>
      <c r="I9" s="37" t="str">
        <f t="shared" si="20"/>
        <v>53 - 71</v>
      </c>
      <c r="J9" s="33" t="str">
        <f t="shared" si="21"/>
        <v>62 - 79</v>
      </c>
      <c r="K9" s="34">
        <f t="shared" si="22"/>
        <v>8.5598559855985457</v>
      </c>
      <c r="L9" s="39">
        <f t="shared" si="10"/>
        <v>-0.10215174951381134</v>
      </c>
      <c r="M9" s="39">
        <f t="shared" si="11"/>
        <v>0.27334886922578239</v>
      </c>
      <c r="N9" s="36">
        <f t="shared" si="12"/>
        <v>0</v>
      </c>
      <c r="O9" s="29" t="s">
        <v>38</v>
      </c>
      <c r="P9" s="29" t="s">
        <v>37</v>
      </c>
      <c r="Q9" s="51">
        <v>69</v>
      </c>
      <c r="R9" s="51">
        <v>110</v>
      </c>
      <c r="S9" s="51">
        <v>72</v>
      </c>
      <c r="T9" s="51">
        <v>101</v>
      </c>
      <c r="U9" s="153">
        <v>6</v>
      </c>
      <c r="Y9" s="168"/>
      <c r="Z9" s="168"/>
      <c r="AA9" s="132"/>
    </row>
    <row r="10" spans="1:27" ht="12">
      <c r="A10" s="29" t="str">
        <f t="shared" si="13"/>
        <v>SJH</v>
      </c>
      <c r="B10" s="30">
        <f t="shared" si="14"/>
        <v>59.024390243902438</v>
      </c>
      <c r="C10" s="30">
        <f t="shared" si="15"/>
        <v>71.16279069767441</v>
      </c>
      <c r="D10" s="31">
        <v>80</v>
      </c>
      <c r="E10" s="31">
        <f t="shared" si="16"/>
        <v>52</v>
      </c>
      <c r="F10" s="31">
        <f t="shared" si="17"/>
        <v>66</v>
      </c>
      <c r="G10" s="31">
        <f t="shared" si="18"/>
        <v>65</v>
      </c>
      <c r="H10" s="31">
        <f t="shared" si="19"/>
        <v>77</v>
      </c>
      <c r="I10" s="37" t="str">
        <f t="shared" si="20"/>
        <v>52 - 66</v>
      </c>
      <c r="J10" s="33" t="str">
        <f t="shared" si="21"/>
        <v>65 - 77</v>
      </c>
      <c r="K10" s="34">
        <f t="shared" si="22"/>
        <v>12.138400453771972</v>
      </c>
      <c r="L10" s="39">
        <f t="shared" si="10"/>
        <v>-1.3224713150983614E-2</v>
      </c>
      <c r="M10" s="39">
        <f t="shared" si="11"/>
        <v>0.25599272222642322</v>
      </c>
      <c r="N10" s="36">
        <f t="shared" si="12"/>
        <v>0</v>
      </c>
      <c r="O10" s="29" t="s">
        <v>60</v>
      </c>
      <c r="P10" s="29" t="s">
        <v>59</v>
      </c>
      <c r="Q10" s="51">
        <v>121</v>
      </c>
      <c r="R10" s="51">
        <v>205</v>
      </c>
      <c r="S10" s="51">
        <v>153</v>
      </c>
      <c r="T10" s="51">
        <v>215</v>
      </c>
      <c r="U10" s="153">
        <v>7</v>
      </c>
      <c r="Y10" s="168"/>
      <c r="Z10" s="168"/>
      <c r="AA10" s="132"/>
    </row>
    <row r="11" spans="1:27" ht="12">
      <c r="A11" s="29" t="str">
        <f t="shared" si="13"/>
        <v>L&amp;I</v>
      </c>
      <c r="B11" s="30">
        <f t="shared" si="14"/>
        <v>76.08695652173914</v>
      </c>
      <c r="C11" s="30">
        <f t="shared" si="15"/>
        <v>70</v>
      </c>
      <c r="D11" s="31">
        <v>80</v>
      </c>
      <c r="E11" s="31">
        <f t="shared" si="16"/>
        <v>62</v>
      </c>
      <c r="F11" s="31">
        <f t="shared" si="17"/>
        <v>86</v>
      </c>
      <c r="G11" s="31">
        <f t="shared" si="18"/>
        <v>52</v>
      </c>
      <c r="H11" s="31">
        <f t="shared" si="19"/>
        <v>83</v>
      </c>
      <c r="I11" s="37" t="str">
        <f t="shared" si="20"/>
        <v>62 - 86</v>
      </c>
      <c r="J11" s="33" t="str">
        <f t="shared" si="21"/>
        <v>52 - 83</v>
      </c>
      <c r="K11" s="34">
        <f t="shared" si="22"/>
        <v>-6.0869565217391397</v>
      </c>
      <c r="L11" s="39">
        <f t="shared" si="10"/>
        <v>-0.36584320512098634</v>
      </c>
      <c r="M11" s="39">
        <f t="shared" si="11"/>
        <v>0.24410407468620354</v>
      </c>
      <c r="N11" s="36">
        <f t="shared" si="12"/>
        <v>0</v>
      </c>
      <c r="O11" s="29" t="s">
        <v>48</v>
      </c>
      <c r="P11" s="29" t="s">
        <v>47</v>
      </c>
      <c r="Q11" s="51">
        <v>35</v>
      </c>
      <c r="R11" s="51">
        <v>46</v>
      </c>
      <c r="S11" s="51">
        <v>21</v>
      </c>
      <c r="T11" s="51">
        <v>30</v>
      </c>
      <c r="U11" s="153">
        <v>8</v>
      </c>
      <c r="Y11" s="168"/>
      <c r="Z11" s="168"/>
      <c r="AA11" s="132"/>
    </row>
    <row r="12" spans="1:27" ht="12">
      <c r="A12" s="29" t="str">
        <f t="shared" si="13"/>
        <v>Borders</v>
      </c>
      <c r="B12" s="30">
        <f t="shared" si="14"/>
        <v>75</v>
      </c>
      <c r="C12" s="30">
        <f t="shared" si="15"/>
        <v>69.166666666666671</v>
      </c>
      <c r="D12" s="31">
        <v>80</v>
      </c>
      <c r="E12" s="31">
        <f t="shared" si="16"/>
        <v>68</v>
      </c>
      <c r="F12" s="31">
        <f t="shared" si="17"/>
        <v>81</v>
      </c>
      <c r="G12" s="31">
        <f t="shared" si="18"/>
        <v>60</v>
      </c>
      <c r="H12" s="31">
        <f t="shared" si="19"/>
        <v>77</v>
      </c>
      <c r="I12" s="37" t="str">
        <f t="shared" si="20"/>
        <v>68 - 81</v>
      </c>
      <c r="J12" s="33" t="str">
        <f t="shared" si="21"/>
        <v>60 - 77</v>
      </c>
      <c r="K12" s="34">
        <f t="shared" si="22"/>
        <v>-5.8333333333333286</v>
      </c>
      <c r="L12" s="39">
        <f t="shared" si="10"/>
        <v>-0.21506013695953444</v>
      </c>
      <c r="M12" s="39">
        <f t="shared" si="11"/>
        <v>9.8393470292867741E-2</v>
      </c>
      <c r="N12" s="36">
        <f t="shared" si="12"/>
        <v>0</v>
      </c>
      <c r="O12" s="29" t="s">
        <v>11</v>
      </c>
      <c r="P12" s="29" t="s">
        <v>31</v>
      </c>
      <c r="Q12" s="51">
        <v>126</v>
      </c>
      <c r="R12" s="51">
        <v>168</v>
      </c>
      <c r="S12" s="51">
        <v>83</v>
      </c>
      <c r="T12" s="51">
        <v>120</v>
      </c>
      <c r="U12" s="153">
        <v>9</v>
      </c>
      <c r="Y12" s="168"/>
      <c r="Z12" s="168"/>
      <c r="AA12" s="132"/>
    </row>
    <row r="13" spans="1:27" ht="12">
      <c r="A13" s="29" t="str">
        <f t="shared" si="13"/>
        <v>Balfour</v>
      </c>
      <c r="B13" s="30">
        <f t="shared" si="14"/>
        <v>44.444444444444443</v>
      </c>
      <c r="C13" s="30">
        <f t="shared" si="15"/>
        <v>66.666666666666657</v>
      </c>
      <c r="D13" s="31">
        <v>80</v>
      </c>
      <c r="E13" s="31">
        <f t="shared" si="16"/>
        <v>28</v>
      </c>
      <c r="F13" s="31">
        <f t="shared" si="17"/>
        <v>63</v>
      </c>
      <c r="G13" s="31">
        <f t="shared" si="18"/>
        <v>47</v>
      </c>
      <c r="H13" s="31">
        <f t="shared" si="19"/>
        <v>82</v>
      </c>
      <c r="I13" s="37" t="str">
        <f t="shared" si="20"/>
        <v>28 - 63</v>
      </c>
      <c r="J13" s="33" t="str">
        <f t="shared" si="21"/>
        <v>47 - 82</v>
      </c>
      <c r="K13" s="34">
        <f t="shared" si="22"/>
        <v>22.222222222222214</v>
      </c>
      <c r="L13" s="39">
        <f t="shared" si="10"/>
        <v>-0.17306002290243805</v>
      </c>
      <c r="M13" s="39">
        <f t="shared" si="11"/>
        <v>0.61750446734688247</v>
      </c>
      <c r="N13" s="36">
        <f t="shared" si="12"/>
        <v>0</v>
      </c>
      <c r="O13" s="29" t="s">
        <v>64</v>
      </c>
      <c r="P13" s="29" t="s">
        <v>63</v>
      </c>
      <c r="Q13" s="51">
        <v>12</v>
      </c>
      <c r="R13" s="51">
        <v>27</v>
      </c>
      <c r="S13" s="51">
        <v>16</v>
      </c>
      <c r="T13" s="51">
        <v>24</v>
      </c>
      <c r="U13" s="153">
        <v>10</v>
      </c>
      <c r="Y13" s="168"/>
      <c r="Z13" s="168"/>
      <c r="AA13" s="132"/>
    </row>
    <row r="14" spans="1:27" ht="12">
      <c r="A14" s="29" t="str">
        <f t="shared" si="13"/>
        <v>ARI</v>
      </c>
      <c r="B14" s="30">
        <f t="shared" si="14"/>
        <v>62.549800796812747</v>
      </c>
      <c r="C14" s="30">
        <f t="shared" si="15"/>
        <v>66.531440162271807</v>
      </c>
      <c r="D14" s="31">
        <v>80</v>
      </c>
      <c r="E14" s="31">
        <f t="shared" si="16"/>
        <v>58</v>
      </c>
      <c r="F14" s="31">
        <f t="shared" si="17"/>
        <v>67</v>
      </c>
      <c r="G14" s="31">
        <f t="shared" si="18"/>
        <v>62</v>
      </c>
      <c r="H14" s="31">
        <f t="shared" si="19"/>
        <v>71</v>
      </c>
      <c r="I14" s="37" t="str">
        <f t="shared" si="20"/>
        <v>58 - 67</v>
      </c>
      <c r="J14" s="33" t="str">
        <f t="shared" si="21"/>
        <v>62 - 71</v>
      </c>
      <c r="K14" s="34">
        <f t="shared" si="22"/>
        <v>3.9816393654590598</v>
      </c>
      <c r="L14" s="39">
        <f t="shared" si="10"/>
        <v>-4.8479590092685459E-2</v>
      </c>
      <c r="M14" s="39">
        <f t="shared" si="11"/>
        <v>0.12811237740186657</v>
      </c>
      <c r="N14" s="36">
        <f t="shared" si="12"/>
        <v>0</v>
      </c>
      <c r="O14" s="29" t="s">
        <v>78</v>
      </c>
      <c r="P14" s="29" t="s">
        <v>36</v>
      </c>
      <c r="Q14" s="51">
        <v>314</v>
      </c>
      <c r="R14" s="51">
        <v>502</v>
      </c>
      <c r="S14" s="51">
        <v>328</v>
      </c>
      <c r="T14" s="51">
        <v>493</v>
      </c>
      <c r="U14" s="153">
        <v>11</v>
      </c>
      <c r="Y14" s="168"/>
      <c r="Z14" s="168"/>
      <c r="AA14" s="132"/>
    </row>
    <row r="15" spans="1:27" ht="12">
      <c r="A15" s="29" t="str">
        <f t="shared" si="13"/>
        <v>FVRH</v>
      </c>
      <c r="B15" s="30">
        <f t="shared" si="14"/>
        <v>66.417910447761201</v>
      </c>
      <c r="C15" s="30">
        <f t="shared" si="15"/>
        <v>66.25916870415648</v>
      </c>
      <c r="D15" s="31">
        <v>80</v>
      </c>
      <c r="E15" s="31">
        <f t="shared" si="16"/>
        <v>62</v>
      </c>
      <c r="F15" s="31">
        <f t="shared" si="17"/>
        <v>71</v>
      </c>
      <c r="G15" s="31">
        <f t="shared" si="18"/>
        <v>62</v>
      </c>
      <c r="H15" s="31">
        <f t="shared" si="19"/>
        <v>71</v>
      </c>
      <c r="I15" s="37" t="str">
        <f t="shared" si="20"/>
        <v>62 - 71</v>
      </c>
      <c r="J15" s="33" t="str">
        <f t="shared" si="21"/>
        <v>62 - 71</v>
      </c>
      <c r="K15" s="34">
        <f t="shared" si="22"/>
        <v>-0.15874174360472182</v>
      </c>
      <c r="L15" s="39">
        <f t="shared" si="10"/>
        <v>-9.8288457271066582E-2</v>
      </c>
      <c r="M15" s="39">
        <f t="shared" si="11"/>
        <v>9.5113622398972225E-2</v>
      </c>
      <c r="N15" s="36">
        <f t="shared" si="12"/>
        <v>0</v>
      </c>
      <c r="O15" s="29" t="s">
        <v>82</v>
      </c>
      <c r="P15" s="29" t="s">
        <v>35</v>
      </c>
      <c r="Q15" s="51">
        <v>267</v>
      </c>
      <c r="R15" s="51">
        <v>402</v>
      </c>
      <c r="S15" s="51">
        <v>271</v>
      </c>
      <c r="T15" s="51">
        <v>409</v>
      </c>
      <c r="U15" s="153">
        <v>12</v>
      </c>
      <c r="Y15" s="168"/>
      <c r="Z15" s="168"/>
      <c r="AA15" s="132"/>
    </row>
    <row r="16" spans="1:27" ht="12">
      <c r="A16" s="29" t="str">
        <f t="shared" si="13"/>
        <v>Belford*</v>
      </c>
      <c r="B16" s="30">
        <f t="shared" si="14"/>
        <v>66.666666666666657</v>
      </c>
      <c r="C16" s="30">
        <f t="shared" si="15"/>
        <v>65.384615384615387</v>
      </c>
      <c r="D16" s="31">
        <v>80</v>
      </c>
      <c r="E16" s="31">
        <f t="shared" si="16"/>
        <v>48</v>
      </c>
      <c r="F16" s="31">
        <f t="shared" si="17"/>
        <v>81</v>
      </c>
      <c r="G16" s="31">
        <f t="shared" si="18"/>
        <v>46</v>
      </c>
      <c r="H16" s="31">
        <f t="shared" si="19"/>
        <v>81</v>
      </c>
      <c r="I16" s="37" t="str">
        <f t="shared" si="20"/>
        <v>48 - 81</v>
      </c>
      <c r="J16" s="33" t="str">
        <f t="shared" si="21"/>
        <v>46 - 81</v>
      </c>
      <c r="K16" s="34">
        <f t="shared" si="22"/>
        <v>-1.2820512820512704</v>
      </c>
      <c r="L16" s="39">
        <f t="shared" si="10"/>
        <v>-0.3920026173965373</v>
      </c>
      <c r="M16" s="39">
        <f t="shared" si="11"/>
        <v>0.36636159175551175</v>
      </c>
      <c r="N16" s="36">
        <f t="shared" si="12"/>
        <v>0</v>
      </c>
      <c r="O16" s="29" t="s">
        <v>89</v>
      </c>
      <c r="P16" s="29" t="s">
        <v>45</v>
      </c>
      <c r="Q16" s="51">
        <v>18</v>
      </c>
      <c r="R16" s="51">
        <v>27</v>
      </c>
      <c r="S16" s="51">
        <v>17</v>
      </c>
      <c r="T16" s="51">
        <v>26</v>
      </c>
      <c r="U16" s="153">
        <v>13</v>
      </c>
      <c r="Y16" s="168"/>
      <c r="Z16" s="168"/>
      <c r="AA16" s="132"/>
    </row>
    <row r="17" spans="1:27" ht="12">
      <c r="A17" s="29" t="str">
        <f t="shared" si="13"/>
        <v>GCH*</v>
      </c>
      <c r="B17" s="30">
        <f t="shared" si="14"/>
        <v>46.153846153846153</v>
      </c>
      <c r="C17" s="30">
        <f t="shared" si="15"/>
        <v>64.86486486486487</v>
      </c>
      <c r="D17" s="31">
        <v>80</v>
      </c>
      <c r="E17" s="31">
        <f t="shared" si="16"/>
        <v>29</v>
      </c>
      <c r="F17" s="31">
        <f t="shared" si="17"/>
        <v>65</v>
      </c>
      <c r="G17" s="31">
        <f t="shared" si="18"/>
        <v>49</v>
      </c>
      <c r="H17" s="31">
        <f t="shared" si="19"/>
        <v>78</v>
      </c>
      <c r="I17" s="37" t="str">
        <f t="shared" si="20"/>
        <v>29 - 65</v>
      </c>
      <c r="J17" s="33" t="str">
        <f t="shared" si="21"/>
        <v>49 - 78</v>
      </c>
      <c r="K17" s="34">
        <f t="shared" si="22"/>
        <v>18.711018711018717</v>
      </c>
      <c r="L17" s="39">
        <f t="shared" si="10"/>
        <v>-0.17818842423536008</v>
      </c>
      <c r="M17" s="39">
        <f t="shared" si="11"/>
        <v>0.55240879845573432</v>
      </c>
      <c r="N17" s="36">
        <f t="shared" si="12"/>
        <v>0</v>
      </c>
      <c r="O17" s="29" t="s">
        <v>88</v>
      </c>
      <c r="P17" s="29" t="s">
        <v>34</v>
      </c>
      <c r="Q17" s="51">
        <v>12</v>
      </c>
      <c r="R17" s="51">
        <v>26</v>
      </c>
      <c r="S17" s="51">
        <v>24</v>
      </c>
      <c r="T17" s="51">
        <v>37</v>
      </c>
      <c r="U17" s="153">
        <v>14</v>
      </c>
      <c r="Y17" s="168"/>
      <c r="Z17" s="168"/>
      <c r="AA17" s="132"/>
    </row>
    <row r="18" spans="1:27" ht="12">
      <c r="A18" s="29" t="str">
        <f t="shared" si="13"/>
        <v>GRI</v>
      </c>
      <c r="B18" s="30">
        <f t="shared" si="14"/>
        <v>55.462184873949582</v>
      </c>
      <c r="C18" s="30">
        <f t="shared" si="15"/>
        <v>64.065708418891163</v>
      </c>
      <c r="D18" s="31">
        <v>80</v>
      </c>
      <c r="E18" s="31">
        <f t="shared" si="16"/>
        <v>51</v>
      </c>
      <c r="F18" s="31">
        <f t="shared" si="17"/>
        <v>60</v>
      </c>
      <c r="G18" s="31">
        <f t="shared" si="18"/>
        <v>60</v>
      </c>
      <c r="H18" s="31">
        <f t="shared" si="19"/>
        <v>68</v>
      </c>
      <c r="I18" s="37" t="str">
        <f t="shared" si="20"/>
        <v>51 - 60</v>
      </c>
      <c r="J18" s="33" t="str">
        <f t="shared" si="21"/>
        <v>60 - 68</v>
      </c>
      <c r="K18" s="34">
        <f t="shared" si="22"/>
        <v>8.6035235449415808</v>
      </c>
      <c r="L18" s="39">
        <f t="shared" si="10"/>
        <v>-5.7200405001563842E-3</v>
      </c>
      <c r="M18" s="39">
        <f t="shared" si="11"/>
        <v>0.17779051139898805</v>
      </c>
      <c r="N18" s="36">
        <f t="shared" si="12"/>
        <v>0</v>
      </c>
      <c r="O18" s="29" t="s">
        <v>83</v>
      </c>
      <c r="P18" s="29" t="s">
        <v>39</v>
      </c>
      <c r="Q18" s="51">
        <v>264</v>
      </c>
      <c r="R18" s="51">
        <v>476</v>
      </c>
      <c r="S18" s="51">
        <v>312</v>
      </c>
      <c r="T18" s="51">
        <v>487</v>
      </c>
      <c r="U18" s="153">
        <v>15</v>
      </c>
      <c r="Y18" s="168"/>
      <c r="Z18" s="168"/>
      <c r="AA18" s="132"/>
    </row>
    <row r="19" spans="1:27" ht="12">
      <c r="A19" s="29" t="str">
        <f t="shared" si="13"/>
        <v>QEUH</v>
      </c>
      <c r="B19" s="30">
        <f t="shared" si="14"/>
        <v>55.793025871766034</v>
      </c>
      <c r="C19" s="30">
        <f t="shared" si="15"/>
        <v>63.697857948139799</v>
      </c>
      <c r="D19" s="31">
        <v>80</v>
      </c>
      <c r="E19" s="31">
        <f t="shared" si="16"/>
        <v>53</v>
      </c>
      <c r="F19" s="31">
        <f t="shared" si="17"/>
        <v>59</v>
      </c>
      <c r="G19" s="31">
        <f t="shared" si="18"/>
        <v>60</v>
      </c>
      <c r="H19" s="31">
        <f t="shared" si="19"/>
        <v>67</v>
      </c>
      <c r="I19" s="37" t="str">
        <f t="shared" si="20"/>
        <v>53 - 59</v>
      </c>
      <c r="J19" s="33" t="str">
        <f t="shared" si="21"/>
        <v>60 - 67</v>
      </c>
      <c r="K19" s="34">
        <f t="shared" si="22"/>
        <v>7.9048320763737649</v>
      </c>
      <c r="L19" s="39">
        <f t="shared" si="10"/>
        <v>1.1456440763616418E-2</v>
      </c>
      <c r="M19" s="39">
        <f t="shared" si="11"/>
        <v>0.14664020076385897</v>
      </c>
      <c r="N19" s="36">
        <f t="shared" si="12"/>
        <v>1</v>
      </c>
      <c r="O19" s="29" t="s">
        <v>127</v>
      </c>
      <c r="P19" s="29" t="s">
        <v>126</v>
      </c>
      <c r="Q19" s="51">
        <v>496</v>
      </c>
      <c r="R19" s="51">
        <v>889</v>
      </c>
      <c r="S19" s="51">
        <v>565</v>
      </c>
      <c r="T19" s="51">
        <v>887</v>
      </c>
      <c r="U19" s="153">
        <v>16</v>
      </c>
      <c r="Y19" s="168"/>
      <c r="Z19" s="168"/>
      <c r="AA19" s="132"/>
    </row>
    <row r="20" spans="1:27" ht="12">
      <c r="A20" s="29" t="str">
        <f t="shared" si="13"/>
        <v>Wishaw</v>
      </c>
      <c r="B20" s="30">
        <f t="shared" si="14"/>
        <v>53.815261044176708</v>
      </c>
      <c r="C20" s="30">
        <f t="shared" si="15"/>
        <v>62.5</v>
      </c>
      <c r="D20" s="31">
        <v>80</v>
      </c>
      <c r="E20" s="31">
        <f t="shared" si="16"/>
        <v>48</v>
      </c>
      <c r="F20" s="31">
        <f t="shared" si="17"/>
        <v>60</v>
      </c>
      <c r="G20" s="31">
        <f t="shared" si="18"/>
        <v>57</v>
      </c>
      <c r="H20" s="31">
        <f t="shared" si="19"/>
        <v>68</v>
      </c>
      <c r="I20" s="37" t="str">
        <f t="shared" si="20"/>
        <v>48 - 60</v>
      </c>
      <c r="J20" s="33" t="str">
        <f t="shared" si="21"/>
        <v>57 - 68</v>
      </c>
      <c r="K20" s="34">
        <f t="shared" si="22"/>
        <v>8.6847389558232919</v>
      </c>
      <c r="L20" s="39">
        <f t="shared" si="10"/>
        <v>-3.6426914119847095E-2</v>
      </c>
      <c r="M20" s="39">
        <f t="shared" si="11"/>
        <v>0.21012169323631291</v>
      </c>
      <c r="N20" s="36">
        <f t="shared" si="12"/>
        <v>0</v>
      </c>
      <c r="O20" s="29" t="s">
        <v>56</v>
      </c>
      <c r="P20" s="29" t="s">
        <v>55</v>
      </c>
      <c r="Q20" s="51">
        <v>134</v>
      </c>
      <c r="R20" s="51">
        <v>249</v>
      </c>
      <c r="S20" s="51">
        <v>185</v>
      </c>
      <c r="T20" s="51">
        <v>296</v>
      </c>
      <c r="U20" s="153">
        <v>17</v>
      </c>
      <c r="Y20" s="168"/>
      <c r="Z20" s="168"/>
      <c r="AA20" s="132"/>
    </row>
    <row r="21" spans="1:27" ht="12">
      <c r="A21" s="29" t="str">
        <f t="shared" si="13"/>
        <v>RIE</v>
      </c>
      <c r="B21" s="30">
        <f t="shared" si="14"/>
        <v>59.392265193370164</v>
      </c>
      <c r="C21" s="30">
        <f t="shared" si="15"/>
        <v>61.742983751846381</v>
      </c>
      <c r="D21" s="31">
        <v>80</v>
      </c>
      <c r="E21" s="31">
        <f t="shared" si="16"/>
        <v>56</v>
      </c>
      <c r="F21" s="31">
        <f t="shared" si="17"/>
        <v>63</v>
      </c>
      <c r="G21" s="31">
        <f t="shared" si="18"/>
        <v>58</v>
      </c>
      <c r="H21" s="31">
        <f t="shared" si="19"/>
        <v>65</v>
      </c>
      <c r="I21" s="37" t="str">
        <f t="shared" si="20"/>
        <v>56 - 63</v>
      </c>
      <c r="J21" s="33" t="str">
        <f t="shared" si="21"/>
        <v>58 - 65</v>
      </c>
      <c r="K21" s="34">
        <f t="shared" si="22"/>
        <v>2.3507185584762169</v>
      </c>
      <c r="L21" s="39">
        <f t="shared" si="10"/>
        <v>-5.2586650842011889E-2</v>
      </c>
      <c r="M21" s="39">
        <f t="shared" si="11"/>
        <v>9.9601022011536228E-2</v>
      </c>
      <c r="N21" s="36">
        <f t="shared" si="12"/>
        <v>0</v>
      </c>
      <c r="O21" s="29" t="s">
        <v>58</v>
      </c>
      <c r="P21" s="29" t="s">
        <v>57</v>
      </c>
      <c r="Q21" s="51">
        <v>430</v>
      </c>
      <c r="R21" s="51">
        <v>724</v>
      </c>
      <c r="S21" s="51">
        <v>418</v>
      </c>
      <c r="T21" s="51">
        <v>677</v>
      </c>
      <c r="U21" s="153">
        <v>18</v>
      </c>
      <c r="Y21" s="168"/>
      <c r="Z21" s="168"/>
      <c r="AA21" s="132"/>
    </row>
    <row r="22" spans="1:27" ht="12">
      <c r="A22" s="29" t="str">
        <f t="shared" si="13"/>
        <v>Caithness*</v>
      </c>
      <c r="B22" s="30">
        <f t="shared" si="14"/>
        <v>84.444444444444443</v>
      </c>
      <c r="C22" s="30">
        <f t="shared" si="15"/>
        <v>58.333333333333336</v>
      </c>
      <c r="D22" s="31">
        <v>80</v>
      </c>
      <c r="E22" s="31">
        <f t="shared" si="16"/>
        <v>71</v>
      </c>
      <c r="F22" s="31">
        <f t="shared" si="17"/>
        <v>92</v>
      </c>
      <c r="G22" s="31">
        <f t="shared" si="18"/>
        <v>42</v>
      </c>
      <c r="H22" s="31">
        <f t="shared" si="19"/>
        <v>73</v>
      </c>
      <c r="I22" s="37" t="str">
        <f t="shared" si="20"/>
        <v>71 - 92</v>
      </c>
      <c r="J22" s="33" t="str">
        <f t="shared" si="21"/>
        <v>42 - 73</v>
      </c>
      <c r="K22" s="34">
        <f t="shared" si="22"/>
        <v>-26.111111111111107</v>
      </c>
      <c r="L22" s="39">
        <f t="shared" si="10"/>
        <v>-0.54764480654883618</v>
      </c>
      <c r="M22" s="39">
        <f t="shared" si="11"/>
        <v>2.5422584326613984E-2</v>
      </c>
      <c r="N22" s="36">
        <f t="shared" si="12"/>
        <v>0</v>
      </c>
      <c r="O22" s="29" t="s">
        <v>90</v>
      </c>
      <c r="P22" s="29" t="s">
        <v>46</v>
      </c>
      <c r="Q22" s="51">
        <v>38</v>
      </c>
      <c r="R22" s="51">
        <v>45</v>
      </c>
      <c r="S22" s="51">
        <v>21</v>
      </c>
      <c r="T22" s="51">
        <v>36</v>
      </c>
      <c r="U22" s="153">
        <v>19</v>
      </c>
      <c r="Y22" s="168"/>
      <c r="Z22" s="168"/>
      <c r="AA22" s="132"/>
    </row>
    <row r="23" spans="1:27" ht="12">
      <c r="A23" s="29" t="str">
        <f t="shared" si="13"/>
        <v>Ninewells</v>
      </c>
      <c r="B23" s="30">
        <f t="shared" si="14"/>
        <v>58.55614973262032</v>
      </c>
      <c r="C23" s="30">
        <f t="shared" si="15"/>
        <v>55.670103092783506</v>
      </c>
      <c r="D23" s="31">
        <v>80</v>
      </c>
      <c r="E23" s="31">
        <f t="shared" si="16"/>
        <v>54</v>
      </c>
      <c r="F23" s="31">
        <f t="shared" si="17"/>
        <v>63</v>
      </c>
      <c r="G23" s="31">
        <f t="shared" si="18"/>
        <v>51</v>
      </c>
      <c r="H23" s="31">
        <f t="shared" si="19"/>
        <v>61</v>
      </c>
      <c r="I23" s="37" t="str">
        <f t="shared" si="20"/>
        <v>54 - 63</v>
      </c>
      <c r="J23" s="33" t="str">
        <f t="shared" si="21"/>
        <v>51 - 61</v>
      </c>
      <c r="K23" s="34">
        <f t="shared" si="22"/>
        <v>-2.8860466398368132</v>
      </c>
      <c r="L23" s="39">
        <f t="shared" si="10"/>
        <v>-0.13330521020692426</v>
      </c>
      <c r="M23" s="39">
        <f t="shared" si="11"/>
        <v>7.5584277410187986E-2</v>
      </c>
      <c r="N23" s="36">
        <f t="shared" si="12"/>
        <v>0</v>
      </c>
      <c r="O23" s="29" t="s">
        <v>67</v>
      </c>
      <c r="P23" s="29" t="s">
        <v>66</v>
      </c>
      <c r="Q23" s="51">
        <v>219</v>
      </c>
      <c r="R23" s="51">
        <v>374</v>
      </c>
      <c r="S23" s="51">
        <v>216</v>
      </c>
      <c r="T23" s="51">
        <v>388</v>
      </c>
      <c r="U23" s="153">
        <v>20</v>
      </c>
      <c r="Y23" s="168"/>
      <c r="Z23" s="168"/>
      <c r="AA23" s="132"/>
    </row>
    <row r="24" spans="1:27" ht="12">
      <c r="A24" s="29" t="str">
        <f t="shared" si="13"/>
        <v>Monklands</v>
      </c>
      <c r="B24" s="30">
        <f t="shared" si="14"/>
        <v>51.569506726457405</v>
      </c>
      <c r="C24" s="30">
        <f t="shared" si="15"/>
        <v>55.274261603375528</v>
      </c>
      <c r="D24" s="31">
        <v>80</v>
      </c>
      <c r="E24" s="31">
        <f t="shared" si="16"/>
        <v>45</v>
      </c>
      <c r="F24" s="31">
        <f t="shared" si="17"/>
        <v>58</v>
      </c>
      <c r="G24" s="31">
        <f t="shared" si="18"/>
        <v>49</v>
      </c>
      <c r="H24" s="31">
        <f t="shared" si="19"/>
        <v>61</v>
      </c>
      <c r="I24" s="37" t="str">
        <f t="shared" si="20"/>
        <v>45 - 58</v>
      </c>
      <c r="J24" s="33" t="str">
        <f t="shared" si="21"/>
        <v>49 - 61</v>
      </c>
      <c r="K24" s="34">
        <f t="shared" si="22"/>
        <v>3.7047548769181233</v>
      </c>
      <c r="L24" s="39">
        <f t="shared" si="10"/>
        <v>-9.8466928136577009E-2</v>
      </c>
      <c r="M24" s="39">
        <f t="shared" si="11"/>
        <v>0.17256202567493953</v>
      </c>
      <c r="N24" s="36">
        <f t="shared" si="12"/>
        <v>0</v>
      </c>
      <c r="O24" s="29" t="s">
        <v>54</v>
      </c>
      <c r="P24" s="29" t="s">
        <v>53</v>
      </c>
      <c r="Q24" s="51">
        <v>115</v>
      </c>
      <c r="R24" s="51">
        <v>223</v>
      </c>
      <c r="S24" s="51">
        <v>131</v>
      </c>
      <c r="T24" s="51">
        <v>237</v>
      </c>
      <c r="U24" s="153">
        <v>21</v>
      </c>
      <c r="Y24" s="168"/>
      <c r="Z24" s="168"/>
      <c r="AA24" s="132"/>
    </row>
    <row r="25" spans="1:27" ht="12">
      <c r="A25" s="29" t="str">
        <f t="shared" si="13"/>
        <v>RAH</v>
      </c>
      <c r="B25" s="30">
        <f t="shared" si="14"/>
        <v>60.142348754448392</v>
      </c>
      <c r="C25" s="30">
        <f t="shared" si="15"/>
        <v>54.347826086956516</v>
      </c>
      <c r="D25" s="31">
        <v>80</v>
      </c>
      <c r="E25" s="31">
        <f t="shared" si="16"/>
        <v>54</v>
      </c>
      <c r="F25" s="31">
        <f t="shared" si="17"/>
        <v>66</v>
      </c>
      <c r="G25" s="31">
        <f t="shared" si="18"/>
        <v>48</v>
      </c>
      <c r="H25" s="31">
        <f t="shared" si="19"/>
        <v>60</v>
      </c>
      <c r="I25" s="37" t="str">
        <f t="shared" si="20"/>
        <v>54 - 66</v>
      </c>
      <c r="J25" s="33" t="str">
        <f t="shared" si="21"/>
        <v>48 - 60</v>
      </c>
      <c r="K25" s="34">
        <f t="shared" si="22"/>
        <v>-5.7945226674918757</v>
      </c>
      <c r="L25" s="39">
        <f t="shared" si="10"/>
        <v>-0.1799054757892975</v>
      </c>
      <c r="M25" s="39">
        <f t="shared" si="11"/>
        <v>6.4015022439459987E-2</v>
      </c>
      <c r="N25" s="36">
        <f t="shared" si="12"/>
        <v>0</v>
      </c>
      <c r="O25" s="29" t="s">
        <v>84</v>
      </c>
      <c r="P25" s="29" t="s">
        <v>42</v>
      </c>
      <c r="Q25" s="51">
        <v>169</v>
      </c>
      <c r="R25" s="51">
        <v>281</v>
      </c>
      <c r="S25" s="51">
        <v>150</v>
      </c>
      <c r="T25" s="51">
        <v>276</v>
      </c>
      <c r="U25" s="153">
        <v>22</v>
      </c>
      <c r="Y25" s="168"/>
      <c r="Z25" s="168"/>
      <c r="AA25" s="132"/>
    </row>
    <row r="26" spans="1:27" ht="12">
      <c r="A26" s="29" t="str">
        <f t="shared" si="13"/>
        <v>Western Isles</v>
      </c>
      <c r="B26" s="30">
        <f t="shared" si="14"/>
        <v>43.478260869565219</v>
      </c>
      <c r="C26" s="30">
        <f t="shared" si="15"/>
        <v>51.612903225806448</v>
      </c>
      <c r="D26" s="31">
        <v>80</v>
      </c>
      <c r="E26" s="31">
        <f t="shared" si="16"/>
        <v>26</v>
      </c>
      <c r="F26" s="31">
        <f t="shared" si="17"/>
        <v>63</v>
      </c>
      <c r="G26" s="31">
        <f t="shared" si="18"/>
        <v>35</v>
      </c>
      <c r="H26" s="31">
        <f t="shared" si="19"/>
        <v>68</v>
      </c>
      <c r="I26" s="37" t="str">
        <f t="shared" si="20"/>
        <v>26 - 63</v>
      </c>
      <c r="J26" s="33" t="str">
        <f t="shared" si="21"/>
        <v>35 - 68</v>
      </c>
      <c r="K26" s="34">
        <f t="shared" si="22"/>
        <v>8.1346423562412298</v>
      </c>
      <c r="L26" s="39">
        <f t="shared" si="10"/>
        <v>-0.31753369687580468</v>
      </c>
      <c r="M26" s="39">
        <f t="shared" si="11"/>
        <v>0.48022654400062936</v>
      </c>
      <c r="N26" s="36">
        <f t="shared" si="12"/>
        <v>0</v>
      </c>
      <c r="O26" s="29" t="s">
        <v>20</v>
      </c>
      <c r="P26" s="29" t="s">
        <v>72</v>
      </c>
      <c r="Q26" s="51">
        <v>10</v>
      </c>
      <c r="R26" s="51">
        <v>23</v>
      </c>
      <c r="S26" s="51">
        <v>16</v>
      </c>
      <c r="T26" s="51">
        <v>31</v>
      </c>
      <c r="U26" s="153">
        <v>23</v>
      </c>
      <c r="Y26" s="168"/>
      <c r="Z26" s="168"/>
      <c r="AA26" s="132"/>
    </row>
    <row r="27" spans="1:27" ht="12">
      <c r="A27" s="29" t="str">
        <f t="shared" si="13"/>
        <v>PRI</v>
      </c>
      <c r="B27" s="30">
        <f t="shared" si="14"/>
        <v>53.714285714285715</v>
      </c>
      <c r="C27" s="30">
        <f t="shared" si="15"/>
        <v>51.048951048951054</v>
      </c>
      <c r="D27" s="31">
        <v>80</v>
      </c>
      <c r="E27" s="31">
        <f t="shared" si="16"/>
        <v>46</v>
      </c>
      <c r="F27" s="31">
        <f t="shared" si="17"/>
        <v>61</v>
      </c>
      <c r="G27" s="31">
        <f t="shared" si="18"/>
        <v>43</v>
      </c>
      <c r="H27" s="31">
        <f t="shared" si="19"/>
        <v>59</v>
      </c>
      <c r="I27" s="37" t="str">
        <f t="shared" si="20"/>
        <v>46 - 61</v>
      </c>
      <c r="J27" s="33" t="str">
        <f t="shared" si="21"/>
        <v>43 - 59</v>
      </c>
      <c r="K27" s="34">
        <f t="shared" si="22"/>
        <v>-2.6653346653346617</v>
      </c>
      <c r="L27" s="39">
        <f t="shared" si="10"/>
        <v>-0.19065681014347727</v>
      </c>
      <c r="M27" s="39">
        <f t="shared" si="11"/>
        <v>0.13735011683678403</v>
      </c>
      <c r="N27" s="36">
        <f t="shared" si="12"/>
        <v>0</v>
      </c>
      <c r="O27" s="29" t="s">
        <v>69</v>
      </c>
      <c r="P27" s="29" t="s">
        <v>68</v>
      </c>
      <c r="Q27" s="51">
        <v>94</v>
      </c>
      <c r="R27" s="51">
        <v>175</v>
      </c>
      <c r="S27" s="51">
        <v>73</v>
      </c>
      <c r="T27" s="51">
        <v>143</v>
      </c>
      <c r="U27" s="153">
        <v>24</v>
      </c>
      <c r="Y27" s="168"/>
      <c r="Z27" s="168"/>
      <c r="AA27" s="132"/>
    </row>
    <row r="28" spans="1:27" ht="12">
      <c r="A28" s="29" t="str">
        <f t="shared" si="13"/>
        <v>WGH</v>
      </c>
      <c r="B28" s="30">
        <f t="shared" si="14"/>
        <v>49.732620320855617</v>
      </c>
      <c r="C28" s="30">
        <f t="shared" si="15"/>
        <v>47.643979057591622</v>
      </c>
      <c r="D28" s="31">
        <v>80</v>
      </c>
      <c r="E28" s="31">
        <f t="shared" si="16"/>
        <v>43</v>
      </c>
      <c r="F28" s="31">
        <f t="shared" si="17"/>
        <v>57</v>
      </c>
      <c r="G28" s="31">
        <f t="shared" si="18"/>
        <v>41</v>
      </c>
      <c r="H28" s="31">
        <f t="shared" si="19"/>
        <v>55</v>
      </c>
      <c r="I28" s="37" t="str">
        <f t="shared" si="20"/>
        <v>43 - 57</v>
      </c>
      <c r="J28" s="33" t="str">
        <f t="shared" si="21"/>
        <v>41 - 55</v>
      </c>
      <c r="K28" s="34">
        <f t="shared" si="22"/>
        <v>-2.0886412632639946</v>
      </c>
      <c r="L28" s="39">
        <f t="shared" si="10"/>
        <v>-0.17067729641415524</v>
      </c>
      <c r="M28" s="39">
        <f t="shared" si="11"/>
        <v>0.12890447114887543</v>
      </c>
      <c r="N28" s="36">
        <f t="shared" si="12"/>
        <v>0</v>
      </c>
      <c r="O28" s="29" t="s">
        <v>62</v>
      </c>
      <c r="P28" s="29" t="s">
        <v>61</v>
      </c>
      <c r="Q28" s="51">
        <v>93</v>
      </c>
      <c r="R28" s="51">
        <v>187</v>
      </c>
      <c r="S28" s="51">
        <v>91</v>
      </c>
      <c r="T28" s="51">
        <v>191</v>
      </c>
      <c r="U28" s="153">
        <v>25</v>
      </c>
      <c r="Y28" s="168"/>
      <c r="Z28" s="168"/>
      <c r="AA28" s="132"/>
    </row>
    <row r="29" spans="1:27" ht="12">
      <c r="A29" s="29" t="str">
        <f t="shared" si="13"/>
        <v>Raigmore</v>
      </c>
      <c r="B29" s="30">
        <f t="shared" si="14"/>
        <v>51.037344398340245</v>
      </c>
      <c r="C29" s="30">
        <f t="shared" si="15"/>
        <v>41.43426294820717</v>
      </c>
      <c r="D29" s="31">
        <v>80</v>
      </c>
      <c r="E29" s="31">
        <f t="shared" si="16"/>
        <v>45</v>
      </c>
      <c r="F29" s="31">
        <f t="shared" si="17"/>
        <v>57</v>
      </c>
      <c r="G29" s="31">
        <f t="shared" si="18"/>
        <v>36</v>
      </c>
      <c r="H29" s="31">
        <f t="shared" si="19"/>
        <v>48</v>
      </c>
      <c r="I29" s="37" t="str">
        <f t="shared" si="20"/>
        <v>45 - 57</v>
      </c>
      <c r="J29" s="33" t="str">
        <f t="shared" si="21"/>
        <v>36 - 48</v>
      </c>
      <c r="K29" s="34">
        <f t="shared" si="22"/>
        <v>-9.6030814501330752</v>
      </c>
      <c r="L29" s="39">
        <f t="shared" si="10"/>
        <v>-0.22645650859669519</v>
      </c>
      <c r="M29" s="39">
        <f t="shared" si="11"/>
        <v>3.4394879594033756E-2</v>
      </c>
      <c r="N29" s="36">
        <f t="shared" si="12"/>
        <v>0</v>
      </c>
      <c r="O29" s="29" t="s">
        <v>50</v>
      </c>
      <c r="P29" s="29" t="s">
        <v>49</v>
      </c>
      <c r="Q29" s="51">
        <v>123</v>
      </c>
      <c r="R29" s="51">
        <v>241</v>
      </c>
      <c r="S29" s="51">
        <v>104</v>
      </c>
      <c r="T29" s="51">
        <v>251</v>
      </c>
      <c r="U29" s="153">
        <v>26</v>
      </c>
      <c r="Y29" s="168"/>
      <c r="Z29" s="168"/>
      <c r="AA29" s="132"/>
    </row>
    <row r="30" spans="1:27" ht="12">
      <c r="A30" s="29" t="str">
        <f t="shared" si="13"/>
        <v>DGRI</v>
      </c>
      <c r="B30" s="30">
        <f t="shared" si="14"/>
        <v>54.140127388535028</v>
      </c>
      <c r="C30" s="30">
        <f t="shared" si="15"/>
        <v>41.317365269461078</v>
      </c>
      <c r="D30" s="31">
        <v>80</v>
      </c>
      <c r="E30" s="31">
        <f t="shared" si="16"/>
        <v>46</v>
      </c>
      <c r="F30" s="31">
        <f t="shared" si="17"/>
        <v>62</v>
      </c>
      <c r="G30" s="31">
        <f t="shared" si="18"/>
        <v>34</v>
      </c>
      <c r="H30" s="31">
        <f t="shared" si="19"/>
        <v>49</v>
      </c>
      <c r="I30" s="37" t="str">
        <f t="shared" si="20"/>
        <v>46 - 62</v>
      </c>
      <c r="J30" s="33" t="str">
        <f t="shared" si="21"/>
        <v>34 - 49</v>
      </c>
      <c r="K30" s="34">
        <f t="shared" si="22"/>
        <v>-12.82276211907395</v>
      </c>
      <c r="L30" s="39">
        <f t="shared" si="10"/>
        <v>-0.28870233703995352</v>
      </c>
      <c r="M30" s="39">
        <f t="shared" si="11"/>
        <v>3.224709465847439E-2</v>
      </c>
      <c r="N30" s="36">
        <f t="shared" si="12"/>
        <v>0</v>
      </c>
      <c r="O30" s="29" t="s">
        <v>33</v>
      </c>
      <c r="P30" s="29" t="s">
        <v>32</v>
      </c>
      <c r="Q30" s="51">
        <v>85</v>
      </c>
      <c r="R30" s="51">
        <v>157</v>
      </c>
      <c r="S30" s="51">
        <v>69</v>
      </c>
      <c r="T30" s="51">
        <v>167</v>
      </c>
      <c r="U30" s="153">
        <v>27</v>
      </c>
      <c r="Y30" s="168"/>
      <c r="Z30" s="168"/>
      <c r="AA30" s="132"/>
    </row>
    <row r="32" spans="1:27">
      <c r="Q32" s="14"/>
      <c r="R32" s="14"/>
      <c r="S32" s="14"/>
      <c r="T32" s="14"/>
    </row>
    <row r="33" spans="3:26">
      <c r="Q33" s="14"/>
      <c r="R33" s="14"/>
      <c r="S33" s="14"/>
      <c r="T33" s="14"/>
      <c r="V33" s="155" t="s">
        <v>94</v>
      </c>
      <c r="W33" s="156" t="s">
        <v>73</v>
      </c>
      <c r="X33" s="171"/>
      <c r="Y33" s="170"/>
      <c r="Z33" s="171"/>
    </row>
    <row r="34" spans="3:26" ht="15" customHeight="1">
      <c r="C34" s="38" t="s">
        <v>158</v>
      </c>
      <c r="O34" s="158"/>
      <c r="P34" s="158"/>
      <c r="Q34" s="158"/>
      <c r="R34" s="158"/>
      <c r="S34" s="158"/>
      <c r="T34" s="158"/>
      <c r="U34" s="133"/>
      <c r="V34" s="155" t="s">
        <v>36</v>
      </c>
      <c r="W34" s="155" t="s">
        <v>78</v>
      </c>
      <c r="X34" s="170"/>
      <c r="Y34" s="170"/>
      <c r="Z34" s="170"/>
    </row>
    <row r="35" spans="3:26" ht="12.75">
      <c r="O35" s="159"/>
      <c r="P35" s="160"/>
      <c r="Q35" s="160"/>
      <c r="R35" s="160"/>
      <c r="S35" s="160"/>
      <c r="T35" s="160"/>
      <c r="U35" s="133"/>
      <c r="V35" s="155" t="s">
        <v>27</v>
      </c>
      <c r="W35" s="155" t="s">
        <v>28</v>
      </c>
      <c r="X35" s="170"/>
      <c r="Y35" s="170"/>
      <c r="Z35" s="170"/>
    </row>
    <row r="36" spans="3:26" ht="13.5" customHeight="1">
      <c r="O36" s="161"/>
      <c r="P36" s="161"/>
      <c r="Q36" s="161"/>
      <c r="R36" s="162"/>
      <c r="S36" s="162"/>
      <c r="T36" s="162"/>
      <c r="U36" s="133"/>
      <c r="V36" s="155" t="s">
        <v>63</v>
      </c>
      <c r="W36" s="155" t="s">
        <v>64</v>
      </c>
      <c r="X36" s="170"/>
      <c r="Y36" s="170"/>
      <c r="Z36" s="170"/>
    </row>
    <row r="37" spans="3:26" ht="12.75">
      <c r="O37" s="161"/>
      <c r="P37" s="161"/>
      <c r="Q37" s="161"/>
      <c r="R37" s="162"/>
      <c r="S37" s="162"/>
      <c r="T37" s="162"/>
      <c r="U37" s="133"/>
      <c r="V37" s="155" t="s">
        <v>45</v>
      </c>
      <c r="W37" s="155" t="s">
        <v>89</v>
      </c>
      <c r="X37" s="170"/>
      <c r="Y37" s="170"/>
      <c r="Z37" s="170"/>
    </row>
    <row r="38" spans="3:26" ht="12.75">
      <c r="O38" s="163"/>
      <c r="P38" s="163"/>
      <c r="Q38" s="163"/>
      <c r="R38" s="164"/>
      <c r="S38" s="164"/>
      <c r="T38" s="164"/>
      <c r="U38" s="133"/>
      <c r="V38" s="155" t="s">
        <v>31</v>
      </c>
      <c r="W38" s="155" t="s">
        <v>11</v>
      </c>
      <c r="X38" s="170"/>
      <c r="Y38" s="170"/>
      <c r="Z38" s="170"/>
    </row>
    <row r="39" spans="3:26" ht="12.75">
      <c r="O39" s="163"/>
      <c r="P39" s="163"/>
      <c r="Q39" s="163"/>
      <c r="R39" s="164"/>
      <c r="S39" s="164"/>
      <c r="T39" s="164"/>
      <c r="U39" s="133"/>
      <c r="V39" s="155" t="s">
        <v>46</v>
      </c>
      <c r="W39" s="155" t="s">
        <v>90</v>
      </c>
      <c r="X39" s="170"/>
      <c r="Y39" s="170"/>
      <c r="Z39" s="170"/>
    </row>
    <row r="40" spans="3:26" ht="12.75">
      <c r="O40" s="163"/>
      <c r="P40" s="163"/>
      <c r="Q40" s="163"/>
      <c r="R40" s="164"/>
      <c r="S40" s="164"/>
      <c r="T40" s="164"/>
      <c r="U40" s="133"/>
      <c r="V40" s="155" t="s">
        <v>29</v>
      </c>
      <c r="W40" s="155" t="s">
        <v>30</v>
      </c>
      <c r="X40" s="170"/>
      <c r="Y40" s="170"/>
      <c r="Z40" s="170"/>
    </row>
    <row r="41" spans="3:26" ht="12.75">
      <c r="O41" s="163"/>
      <c r="P41" s="163"/>
      <c r="Q41" s="163"/>
      <c r="R41" s="164"/>
      <c r="S41" s="164"/>
      <c r="T41" s="164"/>
      <c r="U41" s="133"/>
      <c r="V41" s="155" t="s">
        <v>37</v>
      </c>
      <c r="W41" s="155" t="s">
        <v>38</v>
      </c>
      <c r="X41" s="170"/>
      <c r="Y41" s="170"/>
      <c r="Z41" s="170"/>
    </row>
    <row r="42" spans="3:26" ht="12.75">
      <c r="O42" s="163"/>
      <c r="P42" s="163"/>
      <c r="Q42" s="163"/>
      <c r="R42" s="164"/>
      <c r="S42" s="164"/>
      <c r="T42" s="164"/>
      <c r="U42" s="133"/>
      <c r="V42" s="155" t="s">
        <v>32</v>
      </c>
      <c r="W42" s="155" t="s">
        <v>33</v>
      </c>
      <c r="X42" s="170"/>
      <c r="Y42" s="170"/>
      <c r="Z42" s="170"/>
    </row>
    <row r="43" spans="3:26" ht="12.75">
      <c r="O43" s="163"/>
      <c r="P43" s="163"/>
      <c r="Q43" s="163"/>
      <c r="R43" s="164"/>
      <c r="S43" s="164"/>
      <c r="T43" s="164"/>
      <c r="U43" s="133"/>
      <c r="V43" s="155" t="s">
        <v>35</v>
      </c>
      <c r="W43" s="155" t="s">
        <v>82</v>
      </c>
      <c r="X43" s="170"/>
      <c r="Y43" s="170"/>
      <c r="Z43" s="170"/>
    </row>
    <row r="44" spans="3:26" ht="12.75">
      <c r="O44" s="163"/>
      <c r="P44" s="163"/>
      <c r="Q44" s="163"/>
      <c r="R44" s="164"/>
      <c r="S44" s="164"/>
      <c r="T44" s="164"/>
      <c r="U44" s="133"/>
      <c r="V44" s="155" t="s">
        <v>34</v>
      </c>
      <c r="W44" s="155" t="s">
        <v>88</v>
      </c>
      <c r="X44" s="170"/>
      <c r="Y44" s="170"/>
      <c r="Z44" s="170"/>
    </row>
    <row r="45" spans="3:26" ht="12.75">
      <c r="O45" s="163"/>
      <c r="P45" s="163"/>
      <c r="Q45" s="163"/>
      <c r="R45" s="164"/>
      <c r="S45" s="164"/>
      <c r="T45" s="164"/>
      <c r="U45" s="133"/>
      <c r="V45" s="155" t="s">
        <v>65</v>
      </c>
      <c r="W45" s="155" t="s">
        <v>96</v>
      </c>
      <c r="X45" s="170"/>
      <c r="Y45" s="170"/>
      <c r="Z45" s="170"/>
    </row>
    <row r="46" spans="3:26" ht="12.75">
      <c r="O46" s="163"/>
      <c r="P46" s="163"/>
      <c r="Q46" s="163"/>
      <c r="R46" s="164"/>
      <c r="S46" s="164"/>
      <c r="T46" s="164"/>
      <c r="U46" s="133"/>
      <c r="V46" s="155" t="s">
        <v>39</v>
      </c>
      <c r="W46" s="155" t="s">
        <v>83</v>
      </c>
      <c r="X46" s="170"/>
      <c r="Y46" s="170"/>
      <c r="Z46" s="170"/>
    </row>
    <row r="47" spans="3:26" ht="12.75">
      <c r="O47" s="163"/>
      <c r="P47" s="163"/>
      <c r="Q47" s="163"/>
      <c r="R47" s="164"/>
      <c r="S47" s="164"/>
      <c r="T47" s="164"/>
      <c r="U47" s="133"/>
      <c r="V47" s="155" t="s">
        <v>51</v>
      </c>
      <c r="W47" s="155" t="s">
        <v>52</v>
      </c>
      <c r="X47" s="170"/>
      <c r="Y47" s="170"/>
      <c r="Z47" s="170"/>
    </row>
    <row r="48" spans="3:26" ht="12.75">
      <c r="O48" s="163"/>
      <c r="P48" s="163"/>
      <c r="Q48" s="163"/>
      <c r="R48" s="164"/>
      <c r="S48" s="164"/>
      <c r="T48" s="164"/>
      <c r="U48" s="133"/>
      <c r="V48" s="155" t="s">
        <v>40</v>
      </c>
      <c r="W48" s="155" t="s">
        <v>41</v>
      </c>
      <c r="X48" s="170"/>
      <c r="Y48" s="170"/>
      <c r="Z48" s="170"/>
    </row>
    <row r="49" spans="15:26" ht="12.75">
      <c r="O49" s="163"/>
      <c r="P49" s="163"/>
      <c r="Q49" s="163"/>
      <c r="R49" s="164"/>
      <c r="S49" s="164"/>
      <c r="T49" s="164"/>
      <c r="U49" s="133"/>
      <c r="V49" s="155" t="s">
        <v>47</v>
      </c>
      <c r="W49" s="155" t="s">
        <v>48</v>
      </c>
      <c r="X49" s="170"/>
      <c r="Y49" s="170"/>
      <c r="Z49" s="170"/>
    </row>
    <row r="50" spans="15:26" ht="12.75">
      <c r="O50" s="163"/>
      <c r="P50" s="163"/>
      <c r="Q50" s="163"/>
      <c r="R50" s="164"/>
      <c r="S50" s="164"/>
      <c r="T50" s="164"/>
      <c r="U50" s="133"/>
      <c r="V50" s="155" t="s">
        <v>53</v>
      </c>
      <c r="W50" s="155" t="s">
        <v>54</v>
      </c>
      <c r="X50" s="170"/>
      <c r="Y50" s="170"/>
      <c r="Z50" s="170"/>
    </row>
    <row r="51" spans="15:26" ht="12.75">
      <c r="O51" s="163"/>
      <c r="P51" s="163"/>
      <c r="Q51" s="163"/>
      <c r="R51" s="164"/>
      <c r="S51" s="164"/>
      <c r="T51" s="164"/>
      <c r="U51" s="133"/>
      <c r="V51" s="155" t="s">
        <v>66</v>
      </c>
      <c r="W51" s="155" t="s">
        <v>67</v>
      </c>
      <c r="X51" s="170"/>
      <c r="Y51" s="170"/>
      <c r="Z51" s="170"/>
    </row>
    <row r="52" spans="15:26" ht="12.75">
      <c r="O52" s="163"/>
      <c r="P52" s="163"/>
      <c r="Q52" s="163"/>
      <c r="R52" s="164"/>
      <c r="S52" s="164"/>
      <c r="T52" s="164"/>
      <c r="U52" s="133"/>
      <c r="V52" s="155" t="s">
        <v>68</v>
      </c>
      <c r="W52" s="155" t="s">
        <v>69</v>
      </c>
      <c r="X52" s="170"/>
      <c r="Y52" s="170"/>
      <c r="Z52" s="170"/>
    </row>
    <row r="53" spans="15:26" ht="12.75">
      <c r="O53" s="163"/>
      <c r="P53" s="163"/>
      <c r="Q53" s="163"/>
      <c r="R53" s="164"/>
      <c r="S53" s="164"/>
      <c r="T53" s="164"/>
      <c r="U53" s="133"/>
      <c r="V53" s="155" t="s">
        <v>126</v>
      </c>
      <c r="W53" s="156" t="s">
        <v>127</v>
      </c>
      <c r="X53" s="171"/>
      <c r="Y53" s="170"/>
      <c r="Z53" s="171"/>
    </row>
    <row r="54" spans="15:26" ht="12.75">
      <c r="O54" s="163"/>
      <c r="P54" s="163"/>
      <c r="Q54" s="163"/>
      <c r="R54" s="164"/>
      <c r="S54" s="164"/>
      <c r="T54" s="164"/>
      <c r="U54" s="133"/>
      <c r="V54" s="155" t="s">
        <v>49</v>
      </c>
      <c r="W54" s="155" t="s">
        <v>50</v>
      </c>
      <c r="X54" s="170"/>
      <c r="Y54" s="170"/>
      <c r="Z54" s="170"/>
    </row>
    <row r="55" spans="15:26" ht="12.75">
      <c r="O55" s="163"/>
      <c r="P55" s="163"/>
      <c r="Q55" s="163"/>
      <c r="R55" s="164"/>
      <c r="S55" s="164"/>
      <c r="T55" s="164"/>
      <c r="U55" s="133"/>
      <c r="V55" s="155" t="s">
        <v>42</v>
      </c>
      <c r="W55" s="155" t="s">
        <v>84</v>
      </c>
      <c r="X55" s="170"/>
      <c r="Y55" s="170"/>
      <c r="Z55" s="170"/>
    </row>
    <row r="56" spans="15:26" ht="12.75">
      <c r="O56" s="163"/>
      <c r="P56" s="163"/>
      <c r="Q56" s="163"/>
      <c r="R56" s="164"/>
      <c r="S56" s="164"/>
      <c r="T56" s="164"/>
      <c r="U56" s="133"/>
      <c r="V56" s="155" t="s">
        <v>57</v>
      </c>
      <c r="W56" s="155" t="s">
        <v>58</v>
      </c>
      <c r="X56" s="170"/>
      <c r="Y56" s="170"/>
      <c r="Z56" s="170"/>
    </row>
    <row r="57" spans="15:26" ht="12.75">
      <c r="O57" s="163"/>
      <c r="P57" s="163"/>
      <c r="Q57" s="163"/>
      <c r="R57" s="164"/>
      <c r="S57" s="164"/>
      <c r="T57" s="164"/>
      <c r="U57" s="133"/>
      <c r="V57" s="155" t="s">
        <v>59</v>
      </c>
      <c r="W57" s="155" t="s">
        <v>60</v>
      </c>
      <c r="X57" s="170"/>
      <c r="Y57" s="170"/>
      <c r="Z57" s="170"/>
    </row>
    <row r="58" spans="15:26" ht="12.75">
      <c r="O58" s="163"/>
      <c r="P58" s="163"/>
      <c r="Q58" s="163"/>
      <c r="R58" s="164"/>
      <c r="S58" s="164"/>
      <c r="T58" s="164"/>
      <c r="U58" s="133"/>
      <c r="V58" s="155" t="s">
        <v>70</v>
      </c>
      <c r="W58" s="155" t="s">
        <v>71</v>
      </c>
      <c r="X58" s="170"/>
      <c r="Y58" s="170"/>
      <c r="Z58" s="170"/>
    </row>
    <row r="59" spans="15:26" ht="12.75">
      <c r="O59" s="163"/>
      <c r="P59" s="163"/>
      <c r="Q59" s="163"/>
      <c r="R59" s="164"/>
      <c r="S59" s="164"/>
      <c r="T59" s="164"/>
      <c r="U59" s="133"/>
      <c r="V59" s="155" t="s">
        <v>95</v>
      </c>
      <c r="W59" s="155" t="s">
        <v>77</v>
      </c>
      <c r="X59" s="170"/>
      <c r="Y59" s="170"/>
      <c r="Z59" s="170"/>
    </row>
    <row r="60" spans="15:26" ht="12.75">
      <c r="O60" s="163"/>
      <c r="P60" s="163"/>
      <c r="Q60" s="163"/>
      <c r="R60" s="164"/>
      <c r="S60" s="164"/>
      <c r="T60" s="164"/>
      <c r="U60" s="133"/>
      <c r="V60" s="155" t="s">
        <v>61</v>
      </c>
      <c r="W60" s="155" t="s">
        <v>62</v>
      </c>
      <c r="X60" s="170"/>
      <c r="Y60" s="170"/>
      <c r="Z60" s="170"/>
    </row>
    <row r="61" spans="15:26" ht="12.75">
      <c r="O61" s="163"/>
      <c r="P61" s="163"/>
      <c r="Q61" s="163"/>
      <c r="R61" s="164"/>
      <c r="S61" s="164"/>
      <c r="T61" s="164"/>
      <c r="U61" s="133"/>
      <c r="V61" s="155" t="s">
        <v>72</v>
      </c>
      <c r="W61" s="155" t="s">
        <v>20</v>
      </c>
      <c r="X61" s="170"/>
      <c r="Y61" s="170"/>
      <c r="Z61" s="170"/>
    </row>
    <row r="62" spans="15:26" ht="12.75">
      <c r="O62" s="163"/>
      <c r="P62" s="163"/>
      <c r="Q62" s="163"/>
      <c r="R62" s="164"/>
      <c r="S62" s="164"/>
      <c r="T62" s="164"/>
      <c r="U62" s="133"/>
      <c r="V62" s="155" t="s">
        <v>55</v>
      </c>
      <c r="W62" s="155" t="s">
        <v>56</v>
      </c>
      <c r="X62" s="170"/>
      <c r="Y62" s="170"/>
      <c r="Z62" s="170"/>
    </row>
    <row r="63" spans="15:26" ht="12.75">
      <c r="O63" s="163"/>
      <c r="P63" s="163"/>
      <c r="Q63" s="163"/>
      <c r="R63" s="164"/>
      <c r="S63" s="164"/>
      <c r="T63" s="164"/>
      <c r="U63" s="133"/>
      <c r="V63" s="157" t="s">
        <v>75</v>
      </c>
      <c r="W63" s="157" t="s">
        <v>76</v>
      </c>
      <c r="X63" s="172"/>
      <c r="Y63" s="172"/>
      <c r="Z63" s="172"/>
    </row>
    <row r="64" spans="15:26" ht="12.75">
      <c r="O64" s="163"/>
      <c r="P64" s="163"/>
      <c r="Q64" s="163"/>
      <c r="R64" s="164"/>
      <c r="S64" s="164"/>
      <c r="T64" s="164"/>
      <c r="U64" s="133"/>
      <c r="V64" s="157" t="s">
        <v>79</v>
      </c>
      <c r="W64" s="157" t="s">
        <v>80</v>
      </c>
      <c r="X64" s="172"/>
      <c r="Y64" s="172"/>
      <c r="Z64" s="172"/>
    </row>
    <row r="65" spans="15:26" ht="12.75">
      <c r="O65" s="163"/>
      <c r="P65" s="163"/>
      <c r="Q65" s="163"/>
      <c r="R65" s="164"/>
      <c r="S65" s="164"/>
      <c r="T65" s="164"/>
      <c r="U65" s="133"/>
      <c r="V65" s="157" t="s">
        <v>43</v>
      </c>
      <c r="W65" s="157" t="s">
        <v>44</v>
      </c>
      <c r="X65" s="172"/>
      <c r="Y65" s="172"/>
      <c r="Z65" s="172"/>
    </row>
    <row r="66" spans="15:26" ht="12.75">
      <c r="O66" s="163"/>
      <c r="P66" s="163"/>
      <c r="Q66" s="163"/>
      <c r="R66" s="164"/>
      <c r="S66" s="164"/>
      <c r="T66" s="164"/>
      <c r="U66" s="133"/>
      <c r="V66" s="169"/>
      <c r="W66" s="169"/>
      <c r="X66" s="169"/>
      <c r="Y66" s="169"/>
      <c r="Z66" s="169"/>
    </row>
    <row r="67" spans="15:26" ht="12.75">
      <c r="O67" s="163"/>
      <c r="P67" s="163"/>
      <c r="Q67" s="163"/>
      <c r="R67" s="164"/>
      <c r="S67" s="164"/>
      <c r="T67" s="164"/>
      <c r="U67" s="133"/>
    </row>
    <row r="68" spans="15:26" ht="12.75">
      <c r="O68" s="163"/>
      <c r="P68" s="163"/>
      <c r="Q68" s="163"/>
      <c r="R68" s="164"/>
      <c r="S68" s="164"/>
      <c r="T68" s="164"/>
      <c r="U68" s="133"/>
    </row>
    <row r="69" spans="15:26" ht="12.75">
      <c r="O69" s="163"/>
      <c r="P69" s="163"/>
      <c r="Q69" s="163"/>
      <c r="R69" s="164"/>
      <c r="S69" s="164"/>
      <c r="T69" s="164"/>
      <c r="U69" s="133"/>
    </row>
    <row r="70" spans="15:26" ht="12.75">
      <c r="O70" s="163"/>
      <c r="P70" s="163"/>
      <c r="Q70" s="163"/>
      <c r="R70" s="164"/>
      <c r="S70" s="164"/>
      <c r="T70" s="164"/>
      <c r="U70" s="133"/>
    </row>
    <row r="71" spans="15:26" ht="12.75">
      <c r="O71" s="163"/>
      <c r="P71" s="163"/>
      <c r="Q71" s="163"/>
      <c r="R71" s="164"/>
      <c r="S71" s="164"/>
      <c r="T71" s="164"/>
      <c r="U71" s="133"/>
    </row>
    <row r="72" spans="15:26" ht="12.75">
      <c r="O72" s="163"/>
      <c r="P72" s="163"/>
      <c r="Q72" s="163"/>
      <c r="R72" s="164"/>
      <c r="S72" s="164"/>
      <c r="T72" s="164"/>
      <c r="U72" s="133"/>
    </row>
    <row r="73" spans="15:26" ht="12.75">
      <c r="O73" s="163"/>
      <c r="P73" s="163"/>
      <c r="Q73" s="163"/>
      <c r="R73" s="164"/>
      <c r="S73" s="164"/>
      <c r="T73" s="164"/>
      <c r="U73" s="133"/>
    </row>
    <row r="74" spans="15:26" ht="12.75">
      <c r="O74" s="163"/>
      <c r="P74" s="163"/>
      <c r="Q74" s="163"/>
      <c r="R74" s="164"/>
      <c r="S74" s="164"/>
      <c r="T74" s="164"/>
      <c r="U74" s="133"/>
    </row>
    <row r="75" spans="15:26" ht="12.75">
      <c r="O75" s="163"/>
      <c r="P75" s="163"/>
      <c r="Q75" s="163"/>
      <c r="R75" s="164"/>
      <c r="S75" s="164"/>
      <c r="T75" s="164"/>
      <c r="U75" s="133"/>
    </row>
    <row r="76" spans="15:26" ht="12.75">
      <c r="O76" s="163"/>
      <c r="P76" s="163"/>
      <c r="Q76" s="163"/>
      <c r="R76" s="164"/>
      <c r="S76" s="164"/>
      <c r="T76" s="164"/>
      <c r="U76" s="133"/>
    </row>
    <row r="77" spans="15:26" ht="12.75">
      <c r="O77" s="163"/>
      <c r="P77" s="163"/>
      <c r="Q77" s="163"/>
      <c r="R77" s="164"/>
      <c r="S77" s="164"/>
      <c r="T77" s="164"/>
      <c r="U77" s="133"/>
    </row>
    <row r="78" spans="15:26" ht="12.75">
      <c r="O78" s="163"/>
      <c r="P78" s="163"/>
      <c r="Q78" s="163"/>
      <c r="R78" s="164"/>
      <c r="S78" s="164"/>
      <c r="T78" s="164"/>
      <c r="U78" s="133"/>
    </row>
    <row r="79" spans="15:26" ht="12.75">
      <c r="O79" s="163"/>
      <c r="P79" s="163"/>
      <c r="Q79" s="163"/>
      <c r="R79" s="164"/>
      <c r="S79" s="164"/>
      <c r="T79" s="164"/>
      <c r="U79" s="133"/>
    </row>
    <row r="80" spans="15:26" ht="12.75">
      <c r="O80" s="163"/>
      <c r="P80" s="163"/>
      <c r="Q80" s="163"/>
      <c r="R80" s="164"/>
      <c r="S80" s="164"/>
      <c r="T80" s="164"/>
      <c r="U80" s="133"/>
    </row>
    <row r="81" spans="15:21" ht="12.75">
      <c r="O81" s="163"/>
      <c r="P81" s="163"/>
      <c r="Q81" s="163"/>
      <c r="R81" s="164"/>
      <c r="S81" s="164"/>
      <c r="T81" s="164"/>
      <c r="U81" s="133"/>
    </row>
    <row r="82" spans="15:21" ht="12.75">
      <c r="O82" s="163"/>
      <c r="P82" s="163"/>
      <c r="Q82" s="163"/>
      <c r="R82" s="164"/>
      <c r="S82" s="164"/>
      <c r="T82" s="164"/>
      <c r="U82" s="133"/>
    </row>
    <row r="83" spans="15:21" ht="12.75">
      <c r="O83" s="163"/>
      <c r="P83" s="163"/>
      <c r="Q83" s="163"/>
      <c r="R83" s="164"/>
      <c r="S83" s="164"/>
      <c r="T83" s="164"/>
      <c r="U83" s="133"/>
    </row>
    <row r="84" spans="15:21" ht="12.75">
      <c r="O84" s="163"/>
      <c r="P84" s="163"/>
      <c r="Q84" s="163"/>
      <c r="R84" s="164"/>
      <c r="S84" s="164"/>
      <c r="T84" s="164"/>
      <c r="U84" s="133"/>
    </row>
    <row r="85" spans="15:21" ht="12.75">
      <c r="O85" s="163"/>
      <c r="P85" s="163"/>
      <c r="Q85" s="163"/>
      <c r="R85" s="164"/>
      <c r="S85" s="164"/>
      <c r="T85" s="164"/>
      <c r="U85" s="133"/>
    </row>
    <row r="86" spans="15:21" ht="12.75">
      <c r="O86" s="163"/>
      <c r="P86" s="163"/>
      <c r="Q86" s="163"/>
      <c r="R86" s="164"/>
      <c r="S86" s="164"/>
      <c r="T86" s="164"/>
      <c r="U86" s="133"/>
    </row>
    <row r="87" spans="15:21" ht="12.75">
      <c r="O87" s="163"/>
      <c r="P87" s="163"/>
      <c r="Q87" s="163"/>
      <c r="R87" s="164"/>
      <c r="S87" s="164"/>
      <c r="T87" s="164"/>
      <c r="U87" s="133"/>
    </row>
    <row r="88" spans="15:21" ht="12.75">
      <c r="O88" s="163"/>
      <c r="P88" s="163"/>
      <c r="Q88" s="163"/>
      <c r="R88" s="164"/>
      <c r="S88" s="164"/>
      <c r="T88" s="164"/>
      <c r="U88" s="133"/>
    </row>
    <row r="89" spans="15:21" ht="12.75">
      <c r="O89" s="163"/>
      <c r="P89" s="163"/>
      <c r="Q89" s="163"/>
      <c r="R89" s="164"/>
      <c r="S89" s="164"/>
      <c r="T89" s="164"/>
      <c r="U89" s="133"/>
    </row>
    <row r="90" spans="15:21" ht="12.75">
      <c r="O90" s="163"/>
      <c r="P90" s="163"/>
      <c r="Q90" s="163"/>
      <c r="R90" s="164"/>
      <c r="S90" s="164"/>
      <c r="T90" s="164"/>
      <c r="U90" s="133"/>
    </row>
    <row r="91" spans="15:21" ht="12.75">
      <c r="O91" s="163"/>
      <c r="P91" s="163"/>
      <c r="Q91" s="163"/>
      <c r="R91" s="164"/>
      <c r="S91" s="164"/>
      <c r="T91" s="164"/>
      <c r="U91" s="133"/>
    </row>
    <row r="92" spans="15:21" ht="12.75">
      <c r="O92" s="163"/>
      <c r="P92" s="163"/>
      <c r="Q92" s="163"/>
      <c r="R92" s="164"/>
      <c r="S92" s="164"/>
      <c r="T92" s="164"/>
      <c r="U92" s="133"/>
    </row>
    <row r="93" spans="15:21" ht="12.75">
      <c r="O93" s="163"/>
      <c r="P93" s="163"/>
      <c r="Q93" s="163"/>
      <c r="R93" s="164"/>
      <c r="S93" s="164"/>
      <c r="T93" s="164"/>
      <c r="U93" s="133"/>
    </row>
    <row r="94" spans="15:21" ht="12.75">
      <c r="O94" s="163"/>
      <c r="P94" s="163"/>
      <c r="Q94" s="163"/>
      <c r="R94" s="164"/>
      <c r="S94" s="164"/>
      <c r="T94" s="164"/>
      <c r="U94" s="133"/>
    </row>
    <row r="95" spans="15:21" ht="12.75">
      <c r="O95" s="163"/>
      <c r="P95" s="163"/>
      <c r="Q95" s="163"/>
      <c r="R95" s="164"/>
      <c r="S95" s="164"/>
      <c r="T95" s="164"/>
      <c r="U95" s="133"/>
    </row>
    <row r="96" spans="15:21" ht="12.75">
      <c r="O96" s="163"/>
      <c r="P96" s="163"/>
      <c r="Q96" s="163"/>
      <c r="R96" s="164"/>
      <c r="S96" s="164"/>
      <c r="T96" s="164"/>
      <c r="U96" s="133"/>
    </row>
    <row r="97" spans="15:21" ht="12.75">
      <c r="O97" s="163"/>
      <c r="P97" s="163"/>
      <c r="Q97" s="163"/>
      <c r="R97" s="164"/>
      <c r="S97" s="164"/>
      <c r="T97" s="164"/>
      <c r="U97" s="133"/>
    </row>
    <row r="98" spans="15:21" ht="12.75">
      <c r="O98" s="163"/>
      <c r="P98" s="163"/>
      <c r="Q98" s="163"/>
      <c r="R98" s="164"/>
      <c r="S98" s="164"/>
      <c r="T98" s="164"/>
      <c r="U98" s="133"/>
    </row>
    <row r="99" spans="15:21" ht="12.75">
      <c r="O99" s="163"/>
      <c r="P99" s="163"/>
      <c r="Q99" s="163"/>
      <c r="R99" s="164"/>
      <c r="S99" s="164"/>
      <c r="T99" s="164"/>
      <c r="U99" s="133"/>
    </row>
    <row r="100" spans="15:21" ht="12.75">
      <c r="O100" s="163"/>
      <c r="P100" s="163"/>
      <c r="Q100" s="163"/>
      <c r="R100" s="164"/>
      <c r="S100" s="164"/>
      <c r="T100" s="164"/>
      <c r="U100" s="133"/>
    </row>
    <row r="101" spans="15:21" ht="12.75">
      <c r="O101" s="163"/>
      <c r="P101" s="163"/>
      <c r="Q101" s="163"/>
      <c r="R101" s="164"/>
      <c r="S101" s="164"/>
      <c r="T101" s="164"/>
      <c r="U101" s="133"/>
    </row>
    <row r="102" spans="15:21" ht="12.75">
      <c r="O102" s="163"/>
      <c r="P102" s="163"/>
      <c r="Q102" s="163"/>
      <c r="R102" s="164"/>
      <c r="S102" s="164"/>
      <c r="T102" s="164"/>
      <c r="U102" s="133"/>
    </row>
    <row r="103" spans="15:21" ht="12.75">
      <c r="O103" s="163"/>
      <c r="P103" s="163"/>
      <c r="Q103" s="163"/>
      <c r="R103" s="164"/>
      <c r="S103" s="164"/>
      <c r="T103" s="164"/>
      <c r="U103" s="133"/>
    </row>
    <row r="104" spans="15:21" ht="12.75">
      <c r="O104" s="163"/>
      <c r="P104" s="163"/>
      <c r="Q104" s="163"/>
      <c r="R104" s="164"/>
      <c r="S104" s="164"/>
      <c r="T104" s="164"/>
      <c r="U104" s="133"/>
    </row>
    <row r="105" spans="15:21" ht="12.75">
      <c r="O105" s="163"/>
      <c r="P105" s="163"/>
      <c r="Q105" s="163"/>
      <c r="R105" s="164"/>
      <c r="S105" s="164"/>
      <c r="T105" s="164"/>
      <c r="U105" s="133"/>
    </row>
    <row r="106" spans="15:21" ht="12.75">
      <c r="O106" s="163"/>
      <c r="P106" s="163"/>
      <c r="Q106" s="163"/>
      <c r="R106" s="164"/>
      <c r="S106" s="164"/>
      <c r="T106" s="164"/>
      <c r="U106" s="133"/>
    </row>
    <row r="107" spans="15:21" ht="12.75">
      <c r="O107" s="163"/>
      <c r="P107" s="163"/>
      <c r="Q107" s="163"/>
      <c r="R107" s="164"/>
      <c r="S107" s="164"/>
      <c r="T107" s="164"/>
      <c r="U107" s="133"/>
    </row>
    <row r="108" spans="15:21" ht="12.75">
      <c r="O108" s="163"/>
      <c r="P108" s="163"/>
      <c r="Q108" s="163"/>
      <c r="R108" s="164"/>
      <c r="S108" s="164"/>
      <c r="T108" s="164"/>
      <c r="U108" s="133"/>
    </row>
    <row r="109" spans="15:21" ht="12.75">
      <c r="O109" s="163"/>
      <c r="P109" s="163"/>
      <c r="Q109" s="163"/>
      <c r="R109" s="164"/>
      <c r="S109" s="164"/>
      <c r="T109" s="164"/>
      <c r="U109" s="133"/>
    </row>
    <row r="110" spans="15:21" ht="12.75">
      <c r="O110" s="163"/>
      <c r="P110" s="163"/>
      <c r="Q110" s="163"/>
      <c r="R110" s="164"/>
      <c r="S110" s="164"/>
      <c r="T110" s="164"/>
      <c r="U110" s="133"/>
    </row>
    <row r="111" spans="15:21" ht="12.75">
      <c r="O111" s="163"/>
      <c r="P111" s="163"/>
      <c r="Q111" s="163"/>
      <c r="R111" s="164"/>
      <c r="S111" s="164"/>
      <c r="T111" s="164"/>
      <c r="U111" s="133"/>
    </row>
    <row r="112" spans="15:21" ht="12.75">
      <c r="O112" s="163"/>
      <c r="P112" s="163"/>
      <c r="Q112" s="163"/>
      <c r="R112" s="164"/>
      <c r="S112" s="164"/>
      <c r="T112" s="164"/>
      <c r="U112" s="133"/>
    </row>
    <row r="113" spans="15:21" ht="12.75">
      <c r="O113" s="163"/>
      <c r="P113" s="163"/>
      <c r="Q113" s="163"/>
      <c r="R113" s="164"/>
      <c r="S113" s="164"/>
      <c r="T113" s="164"/>
      <c r="U113" s="133"/>
    </row>
    <row r="114" spans="15:21" ht="12.75">
      <c r="O114" s="163"/>
      <c r="P114" s="163"/>
      <c r="Q114" s="163"/>
      <c r="R114" s="164"/>
      <c r="S114" s="164"/>
      <c r="T114" s="164"/>
      <c r="U114" s="133"/>
    </row>
    <row r="115" spans="15:21" ht="12.75">
      <c r="O115" s="163"/>
      <c r="P115" s="163"/>
      <c r="Q115" s="163"/>
      <c r="R115" s="164"/>
      <c r="S115" s="164"/>
      <c r="T115" s="164"/>
      <c r="U115" s="133"/>
    </row>
    <row r="116" spans="15:21" ht="12.75">
      <c r="O116" s="163"/>
      <c r="P116" s="163"/>
      <c r="Q116" s="163"/>
      <c r="R116" s="164"/>
      <c r="S116" s="164"/>
      <c r="T116" s="164"/>
      <c r="U116" s="133"/>
    </row>
    <row r="117" spans="15:21" ht="12.75">
      <c r="O117" s="163"/>
      <c r="P117" s="163"/>
      <c r="Q117" s="163"/>
      <c r="R117" s="164"/>
      <c r="S117" s="164"/>
      <c r="T117" s="164"/>
      <c r="U117" s="133"/>
    </row>
    <row r="118" spans="15:21" ht="12.75">
      <c r="O118" s="163"/>
      <c r="P118" s="163"/>
      <c r="Q118" s="163"/>
      <c r="R118" s="164"/>
      <c r="S118" s="164"/>
      <c r="T118" s="164"/>
      <c r="U118" s="133"/>
    </row>
    <row r="119" spans="15:21" ht="12.75">
      <c r="O119" s="163"/>
      <c r="P119" s="163"/>
      <c r="Q119" s="163"/>
      <c r="R119" s="164"/>
      <c r="S119" s="164"/>
      <c r="T119" s="164"/>
      <c r="U119" s="133"/>
    </row>
    <row r="120" spans="15:21" ht="12.75">
      <c r="O120" s="163"/>
      <c r="P120" s="163"/>
      <c r="Q120" s="163"/>
      <c r="R120" s="164"/>
      <c r="S120" s="164"/>
      <c r="T120" s="164"/>
      <c r="U120" s="133"/>
    </row>
    <row r="121" spans="15:21" ht="12.75">
      <c r="O121" s="163"/>
      <c r="P121" s="163"/>
      <c r="Q121" s="163"/>
      <c r="R121" s="164"/>
      <c r="S121" s="164"/>
      <c r="T121" s="164"/>
      <c r="U121" s="133"/>
    </row>
    <row r="122" spans="15:21" ht="12.75">
      <c r="O122" s="163"/>
      <c r="P122" s="163"/>
      <c r="Q122" s="163"/>
      <c r="R122" s="164"/>
      <c r="S122" s="164"/>
      <c r="T122" s="164"/>
      <c r="U122" s="133"/>
    </row>
    <row r="123" spans="15:21" ht="12.75">
      <c r="O123" s="163"/>
      <c r="P123" s="163"/>
      <c r="Q123" s="163"/>
      <c r="R123" s="164"/>
      <c r="S123" s="164"/>
      <c r="T123" s="164"/>
      <c r="U123" s="133"/>
    </row>
    <row r="124" spans="15:21" ht="12.75">
      <c r="O124" s="163"/>
      <c r="P124" s="163"/>
      <c r="Q124" s="163"/>
      <c r="R124" s="164"/>
      <c r="S124" s="164"/>
      <c r="T124" s="164"/>
      <c r="U124" s="133"/>
    </row>
    <row r="125" spans="15:21" ht="12.75">
      <c r="O125" s="163"/>
      <c r="P125" s="163"/>
      <c r="Q125" s="163"/>
      <c r="R125" s="164"/>
      <c r="S125" s="164"/>
      <c r="T125" s="164"/>
      <c r="U125" s="133"/>
    </row>
    <row r="126" spans="15:21" ht="12.75">
      <c r="O126" s="163"/>
      <c r="P126" s="163"/>
      <c r="Q126" s="163"/>
      <c r="R126" s="164"/>
      <c r="S126" s="164"/>
      <c r="T126" s="164"/>
      <c r="U126" s="133"/>
    </row>
    <row r="127" spans="15:21" ht="12.75">
      <c r="O127" s="163"/>
      <c r="P127" s="163"/>
      <c r="Q127" s="163"/>
      <c r="R127" s="164"/>
      <c r="S127" s="164"/>
      <c r="T127" s="164"/>
      <c r="U127" s="133"/>
    </row>
    <row r="128" spans="15:21" ht="12.75">
      <c r="O128" s="163"/>
      <c r="P128" s="163"/>
      <c r="Q128" s="163"/>
      <c r="R128" s="164"/>
      <c r="S128" s="164"/>
      <c r="T128" s="164"/>
      <c r="U128" s="133"/>
    </row>
    <row r="129" spans="15:21" ht="12.75">
      <c r="O129" s="163"/>
      <c r="P129" s="163"/>
      <c r="Q129" s="163"/>
      <c r="R129" s="164"/>
      <c r="S129" s="164"/>
      <c r="T129" s="164"/>
      <c r="U129" s="133"/>
    </row>
    <row r="130" spans="15:21" ht="12.75">
      <c r="O130" s="163"/>
      <c r="P130" s="163"/>
      <c r="Q130" s="163"/>
      <c r="R130" s="164"/>
      <c r="S130" s="164"/>
      <c r="T130" s="164"/>
      <c r="U130" s="133"/>
    </row>
    <row r="131" spans="15:21" ht="15">
      <c r="O131" s="154"/>
      <c r="P131" s="154"/>
      <c r="Q131" s="154"/>
      <c r="R131" s="154"/>
      <c r="S131" s="154"/>
      <c r="T131" s="154"/>
      <c r="U131" s="133"/>
    </row>
  </sheetData>
  <sheetProtection password="B8D9" sheet="1" objects="1" scenarios="1"/>
  <sortState ref="A4:W32">
    <sortCondition ref="U4:U32"/>
  </sortState>
  <mergeCells count="7">
    <mergeCell ref="A1:A2"/>
    <mergeCell ref="B1:H1"/>
    <mergeCell ref="O1:P1"/>
    <mergeCell ref="Q1:R1"/>
    <mergeCell ref="S1:T1"/>
    <mergeCell ref="E2:F2"/>
    <mergeCell ref="G2:H2"/>
  </mergeCells>
  <conditionalFormatting sqref="A3:A30">
    <cfRule type="expression" dxfId="2" priority="3" stopIfTrue="1">
      <formula>N3=-1</formula>
    </cfRule>
    <cfRule type="expression" dxfId="1" priority="4" stopIfTrue="1">
      <formula>N3=0</formula>
    </cfRule>
    <cfRule type="expression" dxfId="0" priority="5" stopIfTrue="1">
      <formula>N3=1</formula>
    </cfRule>
  </conditionalFormatting>
  <pageMargins left="0.70866141732283472" right="0.70866141732283472" top="0.74803149606299213" bottom="0.74803149606299213" header="0.31496062992125984" footer="0.31496062992125984"/>
  <pageSetup paperSize="9" scale="41" orientation="landscape" r:id="rId1"/>
  <headerFooter>
    <oddFooter>&amp;L&amp;8Scottish Stroke Care Audit 2018 National Report
Stroke Services in Scottish Hospitals, Data relating to 2017&amp;R&amp;8© NHS National Services Scotland/Crown Copyright</oddFooter>
  </headerFooter>
  <drawing r:id="rId2"/>
</worksheet>
</file>

<file path=xl/worksheets/sheet8.xml><?xml version="1.0" encoding="utf-8"?>
<worksheet xmlns="http://schemas.openxmlformats.org/spreadsheetml/2006/main" xmlns:r="http://schemas.openxmlformats.org/officeDocument/2006/relationships">
  <sheetPr codeName="Sheet68"/>
  <dimension ref="A1:C103"/>
  <sheetViews>
    <sheetView workbookViewId="0"/>
  </sheetViews>
  <sheetFormatPr defaultRowHeight="12.75"/>
  <cols>
    <col min="1" max="1" width="9.140625" style="42"/>
    <col min="2" max="3" width="10.7109375" style="42" customWidth="1"/>
    <col min="4" max="257" width="9.140625" style="42"/>
    <col min="258" max="259" width="10.7109375" style="42" customWidth="1"/>
    <col min="260" max="513" width="9.140625" style="42"/>
    <col min="514" max="515" width="10.7109375" style="42" customWidth="1"/>
    <col min="516" max="769" width="9.140625" style="42"/>
    <col min="770" max="771" width="10.7109375" style="42" customWidth="1"/>
    <col min="772" max="1025" width="9.140625" style="42"/>
    <col min="1026" max="1027" width="10.7109375" style="42" customWidth="1"/>
    <col min="1028" max="1281" width="9.140625" style="42"/>
    <col min="1282" max="1283" width="10.7109375" style="42" customWidth="1"/>
    <col min="1284" max="1537" width="9.140625" style="42"/>
    <col min="1538" max="1539" width="10.7109375" style="42" customWidth="1"/>
    <col min="1540" max="1793" width="9.140625" style="42"/>
    <col min="1794" max="1795" width="10.7109375" style="42" customWidth="1"/>
    <col min="1796" max="2049" width="9.140625" style="42"/>
    <col min="2050" max="2051" width="10.7109375" style="42" customWidth="1"/>
    <col min="2052" max="2305" width="9.140625" style="42"/>
    <col min="2306" max="2307" width="10.7109375" style="42" customWidth="1"/>
    <col min="2308" max="2561" width="9.140625" style="42"/>
    <col min="2562" max="2563" width="10.7109375" style="42" customWidth="1"/>
    <col min="2564" max="2817" width="9.140625" style="42"/>
    <col min="2818" max="2819" width="10.7109375" style="42" customWidth="1"/>
    <col min="2820" max="3073" width="9.140625" style="42"/>
    <col min="3074" max="3075" width="10.7109375" style="42" customWidth="1"/>
    <col min="3076" max="3329" width="9.140625" style="42"/>
    <col min="3330" max="3331" width="10.7109375" style="42" customWidth="1"/>
    <col min="3332" max="3585" width="9.140625" style="42"/>
    <col min="3586" max="3587" width="10.7109375" style="42" customWidth="1"/>
    <col min="3588" max="3841" width="9.140625" style="42"/>
    <col min="3842" max="3843" width="10.7109375" style="42" customWidth="1"/>
    <col min="3844" max="4097" width="9.140625" style="42"/>
    <col min="4098" max="4099" width="10.7109375" style="42" customWidth="1"/>
    <col min="4100" max="4353" width="9.140625" style="42"/>
    <col min="4354" max="4355" width="10.7109375" style="42" customWidth="1"/>
    <col min="4356" max="4609" width="9.140625" style="42"/>
    <col min="4610" max="4611" width="10.7109375" style="42" customWidth="1"/>
    <col min="4612" max="4865" width="9.140625" style="42"/>
    <col min="4866" max="4867" width="10.7109375" style="42" customWidth="1"/>
    <col min="4868" max="5121" width="9.140625" style="42"/>
    <col min="5122" max="5123" width="10.7109375" style="42" customWidth="1"/>
    <col min="5124" max="5377" width="9.140625" style="42"/>
    <col min="5378" max="5379" width="10.7109375" style="42" customWidth="1"/>
    <col min="5380" max="5633" width="9.140625" style="42"/>
    <col min="5634" max="5635" width="10.7109375" style="42" customWidth="1"/>
    <col min="5636" max="5889" width="9.140625" style="42"/>
    <col min="5890" max="5891" width="10.7109375" style="42" customWidth="1"/>
    <col min="5892" max="6145" width="9.140625" style="42"/>
    <col min="6146" max="6147" width="10.7109375" style="42" customWidth="1"/>
    <col min="6148" max="6401" width="9.140625" style="42"/>
    <col min="6402" max="6403" width="10.7109375" style="42" customWidth="1"/>
    <col min="6404" max="6657" width="9.140625" style="42"/>
    <col min="6658" max="6659" width="10.7109375" style="42" customWidth="1"/>
    <col min="6660" max="6913" width="9.140625" style="42"/>
    <col min="6914" max="6915" width="10.7109375" style="42" customWidth="1"/>
    <col min="6916" max="7169" width="9.140625" style="42"/>
    <col min="7170" max="7171" width="10.7109375" style="42" customWidth="1"/>
    <col min="7172" max="7425" width="9.140625" style="42"/>
    <col min="7426" max="7427" width="10.7109375" style="42" customWidth="1"/>
    <col min="7428" max="7681" width="9.140625" style="42"/>
    <col min="7682" max="7683" width="10.7109375" style="42" customWidth="1"/>
    <col min="7684" max="7937" width="9.140625" style="42"/>
    <col min="7938" max="7939" width="10.7109375" style="42" customWidth="1"/>
    <col min="7940" max="8193" width="9.140625" style="42"/>
    <col min="8194" max="8195" width="10.7109375" style="42" customWidth="1"/>
    <col min="8196" max="8449" width="9.140625" style="42"/>
    <col min="8450" max="8451" width="10.7109375" style="42" customWidth="1"/>
    <col min="8452" max="8705" width="9.140625" style="42"/>
    <col min="8706" max="8707" width="10.7109375" style="42" customWidth="1"/>
    <col min="8708" max="8961" width="9.140625" style="42"/>
    <col min="8962" max="8963" width="10.7109375" style="42" customWidth="1"/>
    <col min="8964" max="9217" width="9.140625" style="42"/>
    <col min="9218" max="9219" width="10.7109375" style="42" customWidth="1"/>
    <col min="9220" max="9473" width="9.140625" style="42"/>
    <col min="9474" max="9475" width="10.7109375" style="42" customWidth="1"/>
    <col min="9476" max="9729" width="9.140625" style="42"/>
    <col min="9730" max="9731" width="10.7109375" style="42" customWidth="1"/>
    <col min="9732" max="9985" width="9.140625" style="42"/>
    <col min="9986" max="9987" width="10.7109375" style="42" customWidth="1"/>
    <col min="9988" max="10241" width="9.140625" style="42"/>
    <col min="10242" max="10243" width="10.7109375" style="42" customWidth="1"/>
    <col min="10244" max="10497" width="9.140625" style="42"/>
    <col min="10498" max="10499" width="10.7109375" style="42" customWidth="1"/>
    <col min="10500" max="10753" width="9.140625" style="42"/>
    <col min="10754" max="10755" width="10.7109375" style="42" customWidth="1"/>
    <col min="10756" max="11009" width="9.140625" style="42"/>
    <col min="11010" max="11011" width="10.7109375" style="42" customWidth="1"/>
    <col min="11012" max="11265" width="9.140625" style="42"/>
    <col min="11266" max="11267" width="10.7109375" style="42" customWidth="1"/>
    <col min="11268" max="11521" width="9.140625" style="42"/>
    <col min="11522" max="11523" width="10.7109375" style="42" customWidth="1"/>
    <col min="11524" max="11777" width="9.140625" style="42"/>
    <col min="11778" max="11779" width="10.7109375" style="42" customWidth="1"/>
    <col min="11780" max="12033" width="9.140625" style="42"/>
    <col min="12034" max="12035" width="10.7109375" style="42" customWidth="1"/>
    <col min="12036" max="12289" width="9.140625" style="42"/>
    <col min="12290" max="12291" width="10.7109375" style="42" customWidth="1"/>
    <col min="12292" max="12545" width="9.140625" style="42"/>
    <col min="12546" max="12547" width="10.7109375" style="42" customWidth="1"/>
    <col min="12548" max="12801" width="9.140625" style="42"/>
    <col min="12802" max="12803" width="10.7109375" style="42" customWidth="1"/>
    <col min="12804" max="13057" width="9.140625" style="42"/>
    <col min="13058" max="13059" width="10.7109375" style="42" customWidth="1"/>
    <col min="13060" max="13313" width="9.140625" style="42"/>
    <col min="13314" max="13315" width="10.7109375" style="42" customWidth="1"/>
    <col min="13316" max="13569" width="9.140625" style="42"/>
    <col min="13570" max="13571" width="10.7109375" style="42" customWidth="1"/>
    <col min="13572" max="13825" width="9.140625" style="42"/>
    <col min="13826" max="13827" width="10.7109375" style="42" customWidth="1"/>
    <col min="13828" max="14081" width="9.140625" style="42"/>
    <col min="14082" max="14083" width="10.7109375" style="42" customWidth="1"/>
    <col min="14084" max="14337" width="9.140625" style="42"/>
    <col min="14338" max="14339" width="10.7109375" style="42" customWidth="1"/>
    <col min="14340" max="14593" width="9.140625" style="42"/>
    <col min="14594" max="14595" width="10.7109375" style="42" customWidth="1"/>
    <col min="14596" max="14849" width="9.140625" style="42"/>
    <col min="14850" max="14851" width="10.7109375" style="42" customWidth="1"/>
    <col min="14852" max="15105" width="9.140625" style="42"/>
    <col min="15106" max="15107" width="10.7109375" style="42" customWidth="1"/>
    <col min="15108" max="15361" width="9.140625" style="42"/>
    <col min="15362" max="15363" width="10.7109375" style="42" customWidth="1"/>
    <col min="15364" max="15617" width="9.140625" style="42"/>
    <col min="15618" max="15619" width="10.7109375" style="42" customWidth="1"/>
    <col min="15620" max="15873" width="9.140625" style="42"/>
    <col min="15874" max="15875" width="10.7109375" style="42" customWidth="1"/>
    <col min="15876" max="16129" width="9.140625" style="42"/>
    <col min="16130" max="16131" width="10.7109375" style="42" customWidth="1"/>
    <col min="16132" max="16384" width="9.140625" style="42"/>
  </cols>
  <sheetData>
    <row r="1" spans="1:3">
      <c r="A1" s="42" t="s">
        <v>106</v>
      </c>
    </row>
    <row r="3" spans="1:3" ht="38.25">
      <c r="A3" s="43" t="s">
        <v>107</v>
      </c>
      <c r="B3" s="43" t="s">
        <v>108</v>
      </c>
      <c r="C3" s="43" t="s">
        <v>109</v>
      </c>
    </row>
    <row r="4" spans="1:3">
      <c r="A4" s="17">
        <v>0</v>
      </c>
      <c r="B4" s="17">
        <v>0</v>
      </c>
      <c r="C4" s="17">
        <v>2.9956999999999998</v>
      </c>
    </row>
    <row r="5" spans="1:3">
      <c r="A5" s="17">
        <v>1</v>
      </c>
      <c r="B5" s="17">
        <v>2.53E-2</v>
      </c>
      <c r="C5" s="17">
        <v>5.5716000000000001</v>
      </c>
    </row>
    <row r="6" spans="1:3">
      <c r="A6" s="17">
        <v>2</v>
      </c>
      <c r="B6" s="17">
        <v>0.2422</v>
      </c>
      <c r="C6" s="17">
        <v>7.2247000000000003</v>
      </c>
    </row>
    <row r="7" spans="1:3">
      <c r="A7" s="17">
        <v>3</v>
      </c>
      <c r="B7" s="17">
        <v>0.61870000000000003</v>
      </c>
      <c r="C7" s="17">
        <v>8.7673000000000005</v>
      </c>
    </row>
    <row r="8" spans="1:3">
      <c r="A8" s="17">
        <v>4</v>
      </c>
      <c r="B8" s="17">
        <v>1.0899000000000001</v>
      </c>
      <c r="C8" s="17">
        <v>10.2416</v>
      </c>
    </row>
    <row r="9" spans="1:3">
      <c r="A9" s="17">
        <v>5</v>
      </c>
      <c r="B9" s="17">
        <v>1.6234999999999999</v>
      </c>
      <c r="C9" s="17">
        <v>11.6683</v>
      </c>
    </row>
    <row r="10" spans="1:3">
      <c r="A10" s="17">
        <v>6</v>
      </c>
      <c r="B10" s="17">
        <v>2.2019000000000002</v>
      </c>
      <c r="C10" s="17">
        <v>13.0595</v>
      </c>
    </row>
    <row r="11" spans="1:3">
      <c r="A11" s="17">
        <v>7</v>
      </c>
      <c r="B11" s="17">
        <v>2.8144</v>
      </c>
      <c r="C11" s="17">
        <v>14.422700000000001</v>
      </c>
    </row>
    <row r="12" spans="1:3">
      <c r="A12" s="17">
        <v>8</v>
      </c>
      <c r="B12" s="17">
        <v>3.4538000000000002</v>
      </c>
      <c r="C12" s="17">
        <v>15.763199999999999</v>
      </c>
    </row>
    <row r="13" spans="1:3">
      <c r="A13" s="17">
        <v>9</v>
      </c>
      <c r="B13" s="17">
        <v>4.1154000000000002</v>
      </c>
      <c r="C13" s="17">
        <v>17.084800000000001</v>
      </c>
    </row>
    <row r="14" spans="1:3">
      <c r="A14" s="17">
        <v>10</v>
      </c>
      <c r="B14" s="17">
        <v>4.7953999999999999</v>
      </c>
      <c r="C14" s="17">
        <v>18.3904</v>
      </c>
    </row>
    <row r="15" spans="1:3">
      <c r="A15" s="17">
        <v>11</v>
      </c>
      <c r="B15" s="17">
        <v>5.4912000000000001</v>
      </c>
      <c r="C15" s="17">
        <v>19.681999999999999</v>
      </c>
    </row>
    <row r="16" spans="1:3">
      <c r="A16" s="17">
        <v>12</v>
      </c>
      <c r="B16" s="17">
        <v>6.2005999999999997</v>
      </c>
      <c r="C16" s="17">
        <v>20.961600000000001</v>
      </c>
    </row>
    <row r="17" spans="1:3">
      <c r="A17" s="17">
        <v>13</v>
      </c>
      <c r="B17" s="17">
        <v>6.9219999999999997</v>
      </c>
      <c r="C17" s="17">
        <v>22.230399999999999</v>
      </c>
    </row>
    <row r="18" spans="1:3">
      <c r="A18" s="17">
        <v>14</v>
      </c>
      <c r="B18" s="17">
        <v>7.6539000000000001</v>
      </c>
      <c r="C18" s="17">
        <v>23.489599999999999</v>
      </c>
    </row>
    <row r="19" spans="1:3">
      <c r="A19" s="17">
        <v>15</v>
      </c>
      <c r="B19" s="17">
        <v>8.3954000000000004</v>
      </c>
      <c r="C19" s="17">
        <v>24.740200000000002</v>
      </c>
    </row>
    <row r="20" spans="1:3">
      <c r="A20" s="17">
        <v>16</v>
      </c>
      <c r="B20" s="17">
        <v>9.1454000000000004</v>
      </c>
      <c r="C20" s="17">
        <v>25.983000000000001</v>
      </c>
    </row>
    <row r="21" spans="1:3">
      <c r="A21" s="17">
        <v>17</v>
      </c>
      <c r="B21" s="17">
        <v>9.9031000000000002</v>
      </c>
      <c r="C21" s="17">
        <v>27.218599999999999</v>
      </c>
    </row>
    <row r="22" spans="1:3">
      <c r="A22" s="17">
        <v>18</v>
      </c>
      <c r="B22" s="17">
        <v>10.667899999999999</v>
      </c>
      <c r="C22" s="17">
        <v>28.447800000000001</v>
      </c>
    </row>
    <row r="23" spans="1:3">
      <c r="A23" s="17">
        <v>19</v>
      </c>
      <c r="B23" s="17">
        <v>11.4392</v>
      </c>
      <c r="C23" s="17">
        <v>29.6709</v>
      </c>
    </row>
    <row r="24" spans="1:3">
      <c r="A24" s="17">
        <v>20</v>
      </c>
      <c r="B24" s="17">
        <v>12.2165</v>
      </c>
      <c r="C24" s="17">
        <v>30.888400000000001</v>
      </c>
    </row>
    <row r="25" spans="1:3">
      <c r="A25" s="17">
        <v>21</v>
      </c>
      <c r="B25" s="17">
        <v>12.9993</v>
      </c>
      <c r="C25" s="17">
        <v>32.100700000000003</v>
      </c>
    </row>
    <row r="26" spans="1:3">
      <c r="A26" s="17">
        <v>22</v>
      </c>
      <c r="B26" s="17">
        <v>13.7873</v>
      </c>
      <c r="C26" s="17">
        <v>33.308300000000003</v>
      </c>
    </row>
    <row r="27" spans="1:3">
      <c r="A27" s="17">
        <v>23</v>
      </c>
      <c r="B27" s="17">
        <v>14.58</v>
      </c>
      <c r="C27" s="17">
        <v>34.511299999999999</v>
      </c>
    </row>
    <row r="28" spans="1:3">
      <c r="A28" s="17">
        <v>24</v>
      </c>
      <c r="B28" s="17">
        <v>15.3773</v>
      </c>
      <c r="C28" s="17">
        <v>35.710099999999997</v>
      </c>
    </row>
    <row r="29" spans="1:3">
      <c r="A29" s="17">
        <v>25</v>
      </c>
      <c r="B29" s="17">
        <v>16.178699999999999</v>
      </c>
      <c r="C29" s="17">
        <v>36.904899999999998</v>
      </c>
    </row>
    <row r="30" spans="1:3">
      <c r="A30" s="17">
        <v>26</v>
      </c>
      <c r="B30" s="17">
        <v>16.984100000000002</v>
      </c>
      <c r="C30" s="17">
        <v>38.095999999999997</v>
      </c>
    </row>
    <row r="31" spans="1:3">
      <c r="A31" s="17">
        <v>27</v>
      </c>
      <c r="B31" s="17">
        <v>17.793199999999999</v>
      </c>
      <c r="C31" s="17">
        <v>39.2836</v>
      </c>
    </row>
    <row r="32" spans="1:3">
      <c r="A32" s="17">
        <v>28</v>
      </c>
      <c r="B32" s="17">
        <v>18.605799999999999</v>
      </c>
      <c r="C32" s="17">
        <v>40.467799999999997</v>
      </c>
    </row>
    <row r="33" spans="1:3">
      <c r="A33" s="17">
        <v>29</v>
      </c>
      <c r="B33" s="17">
        <v>19.421800000000001</v>
      </c>
      <c r="C33" s="17">
        <v>41.648800000000001</v>
      </c>
    </row>
    <row r="34" spans="1:3">
      <c r="A34" s="17">
        <v>30</v>
      </c>
      <c r="B34" s="17">
        <v>20.2409</v>
      </c>
      <c r="C34" s="17">
        <v>42.826900000000002</v>
      </c>
    </row>
    <row r="35" spans="1:3">
      <c r="A35" s="17">
        <v>31</v>
      </c>
      <c r="B35" s="17">
        <v>21.062999999999999</v>
      </c>
      <c r="C35" s="17">
        <v>44.002000000000002</v>
      </c>
    </row>
    <row r="36" spans="1:3">
      <c r="A36" s="17">
        <v>32</v>
      </c>
      <c r="B36" s="17">
        <v>21.888000000000002</v>
      </c>
      <c r="C36" s="17">
        <v>45.174500000000002</v>
      </c>
    </row>
    <row r="37" spans="1:3">
      <c r="A37" s="17">
        <v>33</v>
      </c>
      <c r="B37" s="17">
        <v>22.715699999999998</v>
      </c>
      <c r="C37" s="17">
        <v>46.344299999999997</v>
      </c>
    </row>
    <row r="38" spans="1:3">
      <c r="A38" s="17">
        <v>34</v>
      </c>
      <c r="B38" s="17">
        <v>23.545999999999999</v>
      </c>
      <c r="C38" s="17">
        <v>47.511600000000001</v>
      </c>
    </row>
    <row r="39" spans="1:3">
      <c r="A39" s="17">
        <v>35</v>
      </c>
      <c r="B39" s="17">
        <v>24.378799999999998</v>
      </c>
      <c r="C39" s="17">
        <v>48.676499999999997</v>
      </c>
    </row>
    <row r="40" spans="1:3">
      <c r="A40" s="17">
        <v>36</v>
      </c>
      <c r="B40" s="17">
        <v>25.213999999999999</v>
      </c>
      <c r="C40" s="17">
        <v>49.839199999999998</v>
      </c>
    </row>
    <row r="41" spans="1:3">
      <c r="A41" s="17">
        <v>37</v>
      </c>
      <c r="B41" s="17">
        <v>26.051400000000001</v>
      </c>
      <c r="C41" s="17">
        <v>50.999600000000001</v>
      </c>
    </row>
    <row r="42" spans="1:3">
      <c r="A42" s="17">
        <v>38</v>
      </c>
      <c r="B42" s="17">
        <v>26.891100000000002</v>
      </c>
      <c r="C42" s="17">
        <v>52.158000000000001</v>
      </c>
    </row>
    <row r="43" spans="1:3">
      <c r="A43" s="17">
        <v>39</v>
      </c>
      <c r="B43" s="17">
        <v>27.732800000000001</v>
      </c>
      <c r="C43" s="17">
        <v>53.314300000000003</v>
      </c>
    </row>
    <row r="44" spans="1:3">
      <c r="A44" s="17">
        <v>40</v>
      </c>
      <c r="B44" s="17">
        <v>28.576599999999999</v>
      </c>
      <c r="C44" s="17">
        <v>54.468600000000002</v>
      </c>
    </row>
    <row r="45" spans="1:3">
      <c r="A45" s="17">
        <v>41</v>
      </c>
      <c r="B45" s="17">
        <v>29.4223</v>
      </c>
      <c r="C45" s="17">
        <v>55.621099999999998</v>
      </c>
    </row>
    <row r="46" spans="1:3">
      <c r="A46" s="17">
        <v>42</v>
      </c>
      <c r="B46" s="17">
        <v>30.2699</v>
      </c>
      <c r="C46" s="17">
        <v>56.771799999999999</v>
      </c>
    </row>
    <row r="47" spans="1:3">
      <c r="A47" s="17">
        <v>43</v>
      </c>
      <c r="B47" s="17">
        <v>31.119299999999999</v>
      </c>
      <c r="C47" s="17">
        <v>57.920699999999997</v>
      </c>
    </row>
    <row r="48" spans="1:3">
      <c r="A48" s="17">
        <v>44</v>
      </c>
      <c r="B48" s="17">
        <v>31.970500000000001</v>
      </c>
      <c r="C48" s="17">
        <v>59.067900000000002</v>
      </c>
    </row>
    <row r="49" spans="1:3">
      <c r="A49" s="17">
        <v>45</v>
      </c>
      <c r="B49" s="17">
        <v>32.823300000000003</v>
      </c>
      <c r="C49" s="17">
        <v>60.213500000000003</v>
      </c>
    </row>
    <row r="50" spans="1:3">
      <c r="A50" s="17">
        <v>46</v>
      </c>
      <c r="B50" s="17">
        <v>33.677799999999998</v>
      </c>
      <c r="C50" s="17">
        <v>61.357999999999997</v>
      </c>
    </row>
    <row r="51" spans="1:3">
      <c r="A51" s="17">
        <v>47</v>
      </c>
      <c r="B51" s="17">
        <v>34.533799999999999</v>
      </c>
      <c r="C51" s="17">
        <v>62.5</v>
      </c>
    </row>
    <row r="52" spans="1:3">
      <c r="A52" s="17">
        <v>48</v>
      </c>
      <c r="B52" s="17">
        <v>35.391399999999997</v>
      </c>
      <c r="C52" s="17">
        <v>63.640999999999998</v>
      </c>
    </row>
    <row r="53" spans="1:3">
      <c r="A53" s="17">
        <v>49</v>
      </c>
      <c r="B53" s="17">
        <v>36.250500000000002</v>
      </c>
      <c r="C53" s="17">
        <v>64.781000000000006</v>
      </c>
    </row>
    <row r="54" spans="1:3">
      <c r="A54" s="17">
        <v>50</v>
      </c>
      <c r="B54" s="17">
        <v>37.110999999999997</v>
      </c>
      <c r="C54" s="17">
        <v>65.918999999999997</v>
      </c>
    </row>
    <row r="55" spans="1:3">
      <c r="A55" s="17">
        <v>51</v>
      </c>
      <c r="B55" s="17">
        <v>37.972799999999999</v>
      </c>
      <c r="C55" s="17">
        <v>67.055999999999997</v>
      </c>
    </row>
    <row r="56" spans="1:3">
      <c r="A56" s="17">
        <v>52</v>
      </c>
      <c r="B56" s="17">
        <v>38.836100000000002</v>
      </c>
      <c r="C56" s="17">
        <v>68.191000000000003</v>
      </c>
    </row>
    <row r="57" spans="1:3">
      <c r="A57" s="17">
        <v>53</v>
      </c>
      <c r="B57" s="17">
        <v>39.700600000000001</v>
      </c>
      <c r="C57" s="17">
        <v>69.325000000000003</v>
      </c>
    </row>
    <row r="58" spans="1:3">
      <c r="A58" s="17">
        <v>54</v>
      </c>
      <c r="B58" s="17">
        <v>40.566499999999998</v>
      </c>
      <c r="C58" s="17">
        <v>70.457999999999998</v>
      </c>
    </row>
    <row r="59" spans="1:3">
      <c r="A59" s="17">
        <v>55</v>
      </c>
      <c r="B59" s="17">
        <v>41.433500000000002</v>
      </c>
      <c r="C59" s="17">
        <v>71.59</v>
      </c>
    </row>
    <row r="60" spans="1:3">
      <c r="A60" s="17">
        <v>56</v>
      </c>
      <c r="B60" s="17">
        <v>42.3018</v>
      </c>
      <c r="C60" s="17">
        <v>72.721000000000004</v>
      </c>
    </row>
    <row r="61" spans="1:3">
      <c r="A61" s="17">
        <v>57</v>
      </c>
      <c r="B61" s="17">
        <v>43.171199999999999</v>
      </c>
      <c r="C61" s="17">
        <v>73.849999999999994</v>
      </c>
    </row>
    <row r="62" spans="1:3">
      <c r="A62" s="17">
        <v>58</v>
      </c>
      <c r="B62" s="17">
        <v>44.041800000000002</v>
      </c>
      <c r="C62" s="17">
        <v>74.977999999999994</v>
      </c>
    </row>
    <row r="63" spans="1:3">
      <c r="A63" s="17">
        <v>59</v>
      </c>
      <c r="B63" s="17">
        <v>44.913499999999999</v>
      </c>
      <c r="C63" s="17">
        <v>76.105999999999995</v>
      </c>
    </row>
    <row r="64" spans="1:3">
      <c r="A64" s="17">
        <v>60</v>
      </c>
      <c r="B64" s="17">
        <v>45.786299999999997</v>
      </c>
      <c r="C64" s="17">
        <v>77.231999999999999</v>
      </c>
    </row>
    <row r="65" spans="1:3">
      <c r="A65" s="17">
        <v>61</v>
      </c>
      <c r="B65" s="17">
        <v>46.660200000000003</v>
      </c>
      <c r="C65" s="17">
        <v>78.356999999999999</v>
      </c>
    </row>
    <row r="66" spans="1:3">
      <c r="A66" s="17">
        <v>62</v>
      </c>
      <c r="B66" s="17">
        <v>47.534999999999997</v>
      </c>
      <c r="C66" s="17">
        <v>79.480999999999995</v>
      </c>
    </row>
    <row r="67" spans="1:3">
      <c r="A67" s="17">
        <v>63</v>
      </c>
      <c r="B67" s="17">
        <v>48.410899999999998</v>
      </c>
      <c r="C67" s="17">
        <v>80.603999999999999</v>
      </c>
    </row>
    <row r="68" spans="1:3">
      <c r="A68" s="17">
        <v>64</v>
      </c>
      <c r="B68" s="17">
        <v>49.287799999999997</v>
      </c>
      <c r="C68" s="17">
        <v>81.727000000000004</v>
      </c>
    </row>
    <row r="69" spans="1:3">
      <c r="A69" s="17">
        <v>65</v>
      </c>
      <c r="B69" s="17">
        <v>50.165599999999998</v>
      </c>
      <c r="C69" s="17">
        <v>82.847999999999999</v>
      </c>
    </row>
    <row r="70" spans="1:3">
      <c r="A70" s="17">
        <v>66</v>
      </c>
      <c r="B70" s="17">
        <v>51.044400000000003</v>
      </c>
      <c r="C70" s="17">
        <v>83.968000000000004</v>
      </c>
    </row>
    <row r="71" spans="1:3">
      <c r="A71" s="17">
        <v>67</v>
      </c>
      <c r="B71" s="17">
        <v>51.924100000000003</v>
      </c>
      <c r="C71" s="17">
        <v>85.087999999999994</v>
      </c>
    </row>
    <row r="72" spans="1:3">
      <c r="A72" s="17">
        <v>68</v>
      </c>
      <c r="B72" s="17">
        <v>52.804699999999997</v>
      </c>
      <c r="C72" s="17">
        <v>86.206000000000003</v>
      </c>
    </row>
    <row r="73" spans="1:3">
      <c r="A73" s="17">
        <v>69</v>
      </c>
      <c r="B73" s="17">
        <v>53.686100000000003</v>
      </c>
      <c r="C73" s="17">
        <v>87.323999999999998</v>
      </c>
    </row>
    <row r="74" spans="1:3">
      <c r="A74" s="17">
        <v>70</v>
      </c>
      <c r="B74" s="17">
        <v>54.568399999999997</v>
      </c>
      <c r="C74" s="17">
        <v>88.441000000000003</v>
      </c>
    </row>
    <row r="75" spans="1:3">
      <c r="A75" s="17">
        <v>71</v>
      </c>
      <c r="B75" s="17">
        <v>55.451599999999999</v>
      </c>
      <c r="C75" s="17">
        <v>89.557000000000002</v>
      </c>
    </row>
    <row r="76" spans="1:3">
      <c r="A76" s="17">
        <v>72</v>
      </c>
      <c r="B76" s="17">
        <v>56.335599999999999</v>
      </c>
      <c r="C76" s="17">
        <v>90.671999999999997</v>
      </c>
    </row>
    <row r="77" spans="1:3">
      <c r="A77" s="17">
        <v>73</v>
      </c>
      <c r="B77" s="17">
        <v>57.220300000000002</v>
      </c>
      <c r="C77" s="17">
        <v>91.787000000000006</v>
      </c>
    </row>
    <row r="78" spans="1:3">
      <c r="A78" s="17">
        <v>74</v>
      </c>
      <c r="B78" s="17">
        <v>58.105899999999998</v>
      </c>
      <c r="C78" s="17">
        <v>92.9</v>
      </c>
    </row>
    <row r="79" spans="1:3">
      <c r="A79" s="17">
        <v>75</v>
      </c>
      <c r="B79" s="17">
        <v>58.9923</v>
      </c>
      <c r="C79" s="17">
        <v>94.013000000000005</v>
      </c>
    </row>
    <row r="80" spans="1:3">
      <c r="A80" s="17">
        <v>76</v>
      </c>
      <c r="B80" s="17">
        <v>59.879399999999997</v>
      </c>
      <c r="C80" s="17">
        <v>95.125</v>
      </c>
    </row>
    <row r="81" spans="1:3">
      <c r="A81" s="17">
        <v>77</v>
      </c>
      <c r="B81" s="17">
        <v>60.767200000000003</v>
      </c>
      <c r="C81" s="17">
        <v>96.236999999999995</v>
      </c>
    </row>
    <row r="82" spans="1:3">
      <c r="A82" s="17">
        <v>78</v>
      </c>
      <c r="B82" s="17">
        <v>61.655799999999999</v>
      </c>
      <c r="C82" s="17">
        <v>97.347999999999999</v>
      </c>
    </row>
    <row r="83" spans="1:3">
      <c r="A83" s="17">
        <v>79</v>
      </c>
      <c r="B83" s="17">
        <v>62.545000000000002</v>
      </c>
      <c r="C83" s="17">
        <v>98.457999999999998</v>
      </c>
    </row>
    <row r="84" spans="1:3">
      <c r="A84" s="17">
        <v>80</v>
      </c>
      <c r="B84" s="17">
        <v>63.435000000000002</v>
      </c>
      <c r="C84" s="17">
        <v>99.566999999999993</v>
      </c>
    </row>
    <row r="85" spans="1:3">
      <c r="A85" s="17">
        <v>81</v>
      </c>
      <c r="B85" s="17">
        <v>64.325699999999998</v>
      </c>
      <c r="C85" s="17">
        <v>100.676</v>
      </c>
    </row>
    <row r="86" spans="1:3">
      <c r="A86" s="17">
        <v>82</v>
      </c>
      <c r="B86" s="17">
        <v>65.216999999999999</v>
      </c>
      <c r="C86" s="17">
        <v>101.78400000000001</v>
      </c>
    </row>
    <row r="87" spans="1:3">
      <c r="A87" s="17">
        <v>83</v>
      </c>
      <c r="B87" s="17">
        <v>66.108999999999995</v>
      </c>
      <c r="C87" s="17">
        <v>102.89100000000001</v>
      </c>
    </row>
    <row r="88" spans="1:3">
      <c r="A88" s="17">
        <v>84</v>
      </c>
      <c r="B88" s="17">
        <v>67.0017</v>
      </c>
      <c r="C88" s="17">
        <v>103.998</v>
      </c>
    </row>
    <row r="89" spans="1:3">
      <c r="A89" s="17">
        <v>85</v>
      </c>
      <c r="B89" s="17">
        <v>67.894999999999996</v>
      </c>
      <c r="C89" s="17">
        <v>105.104</v>
      </c>
    </row>
    <row r="90" spans="1:3">
      <c r="A90" s="17">
        <v>86</v>
      </c>
      <c r="B90" s="17">
        <v>68.788899999999998</v>
      </c>
      <c r="C90" s="17">
        <v>106.209</v>
      </c>
    </row>
    <row r="91" spans="1:3">
      <c r="A91" s="17">
        <v>87</v>
      </c>
      <c r="B91" s="17">
        <v>69.683400000000006</v>
      </c>
      <c r="C91" s="17">
        <v>107.31399999999999</v>
      </c>
    </row>
    <row r="92" spans="1:3">
      <c r="A92" s="17">
        <v>88</v>
      </c>
      <c r="B92" s="17">
        <v>70.578599999999994</v>
      </c>
      <c r="C92" s="17">
        <v>108.41800000000001</v>
      </c>
    </row>
    <row r="93" spans="1:3">
      <c r="A93" s="17">
        <v>89</v>
      </c>
      <c r="B93" s="17">
        <v>71.474299999999999</v>
      </c>
      <c r="C93" s="17">
        <v>109.52200000000001</v>
      </c>
    </row>
    <row r="94" spans="1:3">
      <c r="A94" s="17">
        <v>90</v>
      </c>
      <c r="B94" s="17">
        <v>72.370599999999996</v>
      </c>
      <c r="C94" s="17">
        <v>110.625</v>
      </c>
    </row>
    <row r="95" spans="1:3">
      <c r="A95" s="17">
        <v>91</v>
      </c>
      <c r="B95" s="17">
        <v>73.267499999999998</v>
      </c>
      <c r="C95" s="17">
        <v>111.72799999999999</v>
      </c>
    </row>
    <row r="96" spans="1:3">
      <c r="A96" s="17">
        <v>92</v>
      </c>
      <c r="B96" s="17">
        <v>74.165000000000006</v>
      </c>
      <c r="C96" s="17">
        <v>112.83</v>
      </c>
    </row>
    <row r="97" spans="1:3">
      <c r="A97" s="17">
        <v>93</v>
      </c>
      <c r="B97" s="17">
        <v>75.063000000000002</v>
      </c>
      <c r="C97" s="17">
        <v>113.931</v>
      </c>
    </row>
    <row r="98" spans="1:3">
      <c r="A98" s="17">
        <v>94</v>
      </c>
      <c r="B98" s="17">
        <v>75.961600000000004</v>
      </c>
      <c r="C98" s="17">
        <v>115.032</v>
      </c>
    </row>
    <row r="99" spans="1:3">
      <c r="A99" s="17">
        <v>95</v>
      </c>
      <c r="B99" s="17">
        <v>76.860699999999994</v>
      </c>
      <c r="C99" s="17">
        <v>116.133</v>
      </c>
    </row>
    <row r="100" spans="1:3">
      <c r="A100" s="17">
        <v>96</v>
      </c>
      <c r="B100" s="17">
        <v>77.760300000000001</v>
      </c>
      <c r="C100" s="17">
        <v>117.232</v>
      </c>
    </row>
    <row r="101" spans="1:3">
      <c r="A101" s="17">
        <v>97</v>
      </c>
      <c r="B101" s="17">
        <v>78.660499999999999</v>
      </c>
      <c r="C101" s="17">
        <v>118.33199999999999</v>
      </c>
    </row>
    <row r="102" spans="1:3">
      <c r="A102" s="17">
        <v>98</v>
      </c>
      <c r="B102" s="17">
        <v>79.561099999999996</v>
      </c>
      <c r="C102" s="17">
        <v>119.431</v>
      </c>
    </row>
    <row r="103" spans="1:3">
      <c r="A103" s="17">
        <v>99</v>
      </c>
      <c r="B103" s="17">
        <v>80.462299999999999</v>
      </c>
      <c r="C103" s="17">
        <v>120.529</v>
      </c>
    </row>
  </sheetData>
  <sheetProtection password="B8D9"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Section 2 List of Tables Charts</vt:lpstr>
      <vt:lpstr>Table 2.1</vt:lpstr>
      <vt:lpstr>Tables 2.1 (extra detail)</vt:lpstr>
      <vt:lpstr>Chart 2.1 </vt:lpstr>
      <vt:lpstr>Chart 2.1 DATA</vt:lpstr>
      <vt:lpstr>Chart 2.2</vt:lpstr>
      <vt:lpstr>Chart 2.2 DATA</vt:lpstr>
      <vt:lpstr>Poisson sub 100</vt:lpstr>
      <vt:lpstr>'Chart 2.2 DATA'!Hospitals</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2018-07-06T06:39:59Z</dcterms:modified>
</cp:coreProperties>
</file>