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Active\(04) Project Reports\Annual Reports\2019 Annual Report\Excel\final_versions_for_publications\"/>
    </mc:Choice>
  </mc:AlternateContent>
  <bookViews>
    <workbookView xWindow="-20" yWindow="6020" windowWidth="15480" windowHeight="6060" tabRatio="675"/>
  </bookViews>
  <sheets>
    <sheet name="Section 4 List of Tables Charts" sheetId="303" r:id="rId1"/>
    <sheet name="Chart 4.1" sheetId="24" r:id="rId2"/>
    <sheet name="Chart 4.1 DATA" sheetId="25" r:id="rId3"/>
    <sheet name="Chart 4.2" sheetId="304" r:id="rId4"/>
    <sheet name="Chart 4.2 DATA" sheetId="305" r:id="rId5"/>
    <sheet name="Chart 4.3" sheetId="88" r:id="rId6"/>
    <sheet name="Table 4.1" sheetId="298" r:id="rId7"/>
    <sheet name="Poisson sub 100" sheetId="89" state="hidden" r:id="rId8"/>
  </sheets>
  <externalReferences>
    <externalReference r:id="rId9"/>
  </externalReferences>
  <definedNames>
    <definedName name="_xlnm._FilterDatabase" localSheetId="0" hidden="1">'Section 4 List of Tables Charts'!$A$5:$J$9</definedName>
    <definedName name="a" localSheetId="0">#REF!</definedName>
    <definedName name="a">#REF!</definedName>
    <definedName name="Hospitals" localSheetId="0">#REF!</definedName>
    <definedName name="Hospitals">#REF!</definedName>
    <definedName name="Hospitals_">'[1]Chart 1c DATA'!$V$3:$X$35</definedName>
    <definedName name="ORGANISATION" localSheetId="0">#REF!</definedName>
    <definedName name="ORGANISATION">#REF!</definedName>
  </definedNames>
  <calcPr calcId="162913"/>
</workbook>
</file>

<file path=xl/calcChain.xml><?xml version="1.0" encoding="utf-8"?>
<calcChain xmlns="http://schemas.openxmlformats.org/spreadsheetml/2006/main">
  <c r="E13" i="298" l="1"/>
  <c r="E12" i="298"/>
  <c r="E11" i="298"/>
  <c r="E10" i="298"/>
  <c r="E9" i="298"/>
  <c r="X15" i="305" l="1"/>
  <c r="H15" i="305"/>
  <c r="G15" i="305"/>
  <c r="F15" i="305"/>
  <c r="E15" i="305"/>
  <c r="D15" i="305"/>
  <c r="C15" i="305"/>
  <c r="X14" i="305"/>
  <c r="H14" i="305"/>
  <c r="G14" i="305"/>
  <c r="F14" i="305"/>
  <c r="E14" i="305"/>
  <c r="D14" i="305"/>
  <c r="C14" i="305"/>
  <c r="X13" i="305"/>
  <c r="H13" i="305"/>
  <c r="G13" i="305"/>
  <c r="F13" i="305"/>
  <c r="E13" i="305"/>
  <c r="D13" i="305"/>
  <c r="C13" i="305"/>
  <c r="X12" i="305"/>
  <c r="H12" i="305"/>
  <c r="G12" i="305"/>
  <c r="F12" i="305"/>
  <c r="E12" i="305"/>
  <c r="D12" i="305"/>
  <c r="C12" i="305"/>
  <c r="X11" i="305"/>
  <c r="H11" i="305"/>
  <c r="G11" i="305"/>
  <c r="F11" i="305"/>
  <c r="E11" i="305"/>
  <c r="J11" i="305" s="1"/>
  <c r="D11" i="305"/>
  <c r="C11" i="305"/>
  <c r="D46" i="305"/>
  <c r="N46" i="305" s="1"/>
  <c r="C46" i="305"/>
  <c r="D45" i="305"/>
  <c r="N45" i="305" s="1"/>
  <c r="C45" i="305"/>
  <c r="D44" i="305"/>
  <c r="C44" i="305"/>
  <c r="D43" i="305"/>
  <c r="C43" i="305"/>
  <c r="D42" i="305"/>
  <c r="N42" i="305" s="1"/>
  <c r="C42" i="305"/>
  <c r="D41" i="305"/>
  <c r="N41" i="305" s="1"/>
  <c r="C41" i="305"/>
  <c r="D40" i="305"/>
  <c r="N40" i="305" s="1"/>
  <c r="C40" i="305"/>
  <c r="D39" i="305"/>
  <c r="N39" i="305" s="1"/>
  <c r="C39" i="305"/>
  <c r="D38" i="305"/>
  <c r="N38" i="305" s="1"/>
  <c r="C38" i="305"/>
  <c r="D37" i="305"/>
  <c r="N37" i="305" s="1"/>
  <c r="C37" i="305"/>
  <c r="D36" i="305"/>
  <c r="N36" i="305" s="1"/>
  <c r="C36" i="305"/>
  <c r="D35" i="305"/>
  <c r="N35" i="305" s="1"/>
  <c r="C35" i="305"/>
  <c r="D34" i="305"/>
  <c r="N34" i="305" s="1"/>
  <c r="C34" i="305"/>
  <c r="D33" i="305"/>
  <c r="N33" i="305" s="1"/>
  <c r="C33" i="305"/>
  <c r="C31" i="305"/>
  <c r="X28" i="305"/>
  <c r="H28" i="305"/>
  <c r="G28" i="305"/>
  <c r="F28" i="305"/>
  <c r="E28" i="305"/>
  <c r="D28" i="305"/>
  <c r="C28" i="305"/>
  <c r="X27" i="305"/>
  <c r="H27" i="305"/>
  <c r="G27" i="305"/>
  <c r="F27" i="305"/>
  <c r="E27" i="305"/>
  <c r="D27" i="305"/>
  <c r="C27" i="305"/>
  <c r="X26" i="305"/>
  <c r="H26" i="305"/>
  <c r="G26" i="305"/>
  <c r="F26" i="305"/>
  <c r="E26" i="305"/>
  <c r="D26" i="305"/>
  <c r="C26" i="305"/>
  <c r="X25" i="305"/>
  <c r="H25" i="305"/>
  <c r="G25" i="305"/>
  <c r="F25" i="305"/>
  <c r="E25" i="305"/>
  <c r="D25" i="305"/>
  <c r="C25" i="305"/>
  <c r="X24" i="305"/>
  <c r="H24" i="305"/>
  <c r="G24" i="305"/>
  <c r="F24" i="305"/>
  <c r="E24" i="305"/>
  <c r="D24" i="305"/>
  <c r="I24" i="305" s="1"/>
  <c r="C24" i="305"/>
  <c r="X23" i="305"/>
  <c r="H23" i="305"/>
  <c r="G23" i="305"/>
  <c r="F23" i="305"/>
  <c r="E23" i="305"/>
  <c r="D23" i="305"/>
  <c r="C23" i="305"/>
  <c r="X22" i="305"/>
  <c r="H22" i="305"/>
  <c r="G22" i="305"/>
  <c r="F22" i="305"/>
  <c r="E22" i="305"/>
  <c r="D22" i="305"/>
  <c r="C22" i="305"/>
  <c r="X21" i="305"/>
  <c r="H21" i="305"/>
  <c r="G21" i="305"/>
  <c r="F21" i="305"/>
  <c r="E21" i="305"/>
  <c r="D21" i="305"/>
  <c r="C21" i="305"/>
  <c r="X20" i="305"/>
  <c r="H20" i="305"/>
  <c r="G20" i="305"/>
  <c r="F20" i="305"/>
  <c r="E20" i="305"/>
  <c r="D20" i="305"/>
  <c r="C20" i="305"/>
  <c r="X19" i="305"/>
  <c r="H19" i="305"/>
  <c r="G19" i="305"/>
  <c r="F19" i="305"/>
  <c r="E19" i="305"/>
  <c r="D19" i="305"/>
  <c r="C19" i="305"/>
  <c r="X18" i="305"/>
  <c r="H18" i="305"/>
  <c r="G18" i="305"/>
  <c r="F18" i="305"/>
  <c r="E18" i="305"/>
  <c r="D18" i="305"/>
  <c r="C18" i="305"/>
  <c r="X17" i="305"/>
  <c r="H17" i="305"/>
  <c r="G17" i="305"/>
  <c r="F17" i="305"/>
  <c r="E17" i="305"/>
  <c r="D17" i="305"/>
  <c r="C17" i="305"/>
  <c r="X16" i="305"/>
  <c r="H16" i="305"/>
  <c r="G16" i="305"/>
  <c r="F16" i="305"/>
  <c r="E16" i="305"/>
  <c r="D16" i="305"/>
  <c r="C16" i="305"/>
  <c r="X10" i="305"/>
  <c r="H10" i="305"/>
  <c r="G10" i="305"/>
  <c r="F10" i="305"/>
  <c r="E10" i="305"/>
  <c r="D10" i="305"/>
  <c r="C10" i="305"/>
  <c r="X9" i="305"/>
  <c r="H9" i="305"/>
  <c r="G9" i="305"/>
  <c r="F9" i="305"/>
  <c r="E9" i="305"/>
  <c r="D9" i="305"/>
  <c r="I9" i="305" s="1"/>
  <c r="C9" i="305"/>
  <c r="X8" i="305"/>
  <c r="H8" i="305"/>
  <c r="G8" i="305"/>
  <c r="F8" i="305"/>
  <c r="E8" i="305"/>
  <c r="D8" i="305"/>
  <c r="C8" i="305"/>
  <c r="X7" i="305"/>
  <c r="H7" i="305"/>
  <c r="G7" i="305"/>
  <c r="F7" i="305"/>
  <c r="E7" i="305"/>
  <c r="D7" i="305"/>
  <c r="C7" i="305"/>
  <c r="X6" i="305"/>
  <c r="H6" i="305"/>
  <c r="G6" i="305"/>
  <c r="F6" i="305"/>
  <c r="E6" i="305"/>
  <c r="D6" i="305"/>
  <c r="C6" i="305"/>
  <c r="X5" i="305"/>
  <c r="H5" i="305"/>
  <c r="G5" i="305"/>
  <c r="F5" i="305"/>
  <c r="E5" i="305"/>
  <c r="D5" i="305"/>
  <c r="I5" i="305" s="1"/>
  <c r="C5" i="305"/>
  <c r="X4" i="305"/>
  <c r="H4" i="305"/>
  <c r="G4" i="305"/>
  <c r="F4" i="305"/>
  <c r="E4" i="305"/>
  <c r="D4" i="305"/>
  <c r="C4" i="305"/>
  <c r="Y3" i="305"/>
  <c r="W3" i="305"/>
  <c r="V3" i="305"/>
  <c r="U3" i="305"/>
  <c r="T3" i="305"/>
  <c r="S3" i="305"/>
  <c r="R3" i="305"/>
  <c r="Q3" i="305"/>
  <c r="P3" i="305"/>
  <c r="O3" i="305"/>
  <c r="N3" i="305"/>
  <c r="T25" i="25"/>
  <c r="S25" i="25"/>
  <c r="R25" i="25"/>
  <c r="Q25" i="25"/>
  <c r="A3" i="25"/>
  <c r="L24" i="305" l="1"/>
  <c r="I15" i="305"/>
  <c r="I6" i="305"/>
  <c r="J7" i="305"/>
  <c r="I19" i="305"/>
  <c r="I13" i="305"/>
  <c r="I25" i="305"/>
  <c r="J26" i="305"/>
  <c r="L28" i="305"/>
  <c r="L9" i="305"/>
  <c r="L21" i="305"/>
  <c r="L18" i="305"/>
  <c r="J20" i="305"/>
  <c r="L22" i="305"/>
  <c r="J12" i="305"/>
  <c r="L14" i="305"/>
  <c r="L6" i="305"/>
  <c r="I7" i="305"/>
  <c r="L7" i="305"/>
  <c r="I8" i="305"/>
  <c r="J9" i="305"/>
  <c r="I18" i="305"/>
  <c r="I22" i="305"/>
  <c r="K11" i="305"/>
  <c r="K12" i="305"/>
  <c r="L13" i="305"/>
  <c r="I27" i="305"/>
  <c r="K13" i="305"/>
  <c r="I28" i="305"/>
  <c r="I11" i="305"/>
  <c r="K14" i="305"/>
  <c r="L15" i="305"/>
  <c r="C3" i="305"/>
  <c r="I4" i="305"/>
  <c r="J5" i="305"/>
  <c r="I10" i="305"/>
  <c r="J16" i="305"/>
  <c r="L17" i="305"/>
  <c r="L23" i="305"/>
  <c r="J27" i="305"/>
  <c r="I14" i="305"/>
  <c r="L8" i="305"/>
  <c r="L19" i="305"/>
  <c r="I20" i="305"/>
  <c r="L20" i="305"/>
  <c r="I21" i="305"/>
  <c r="J22" i="305"/>
  <c r="L25" i="305"/>
  <c r="I26" i="305"/>
  <c r="L26" i="305"/>
  <c r="J28" i="305"/>
  <c r="L4" i="305"/>
  <c r="L5" i="305"/>
  <c r="L10" i="305"/>
  <c r="I16" i="305"/>
  <c r="L16" i="305"/>
  <c r="I17" i="305"/>
  <c r="J18" i="305"/>
  <c r="I23" i="305"/>
  <c r="J24" i="305"/>
  <c r="L27" i="305"/>
  <c r="I12" i="305"/>
  <c r="L12" i="305"/>
  <c r="J15" i="305"/>
  <c r="H3" i="305"/>
  <c r="D3" i="305"/>
  <c r="I3" i="305" s="1"/>
  <c r="L11" i="305"/>
  <c r="J13" i="305"/>
  <c r="X3" i="305"/>
  <c r="J14" i="305"/>
  <c r="K15" i="305"/>
  <c r="E3" i="305"/>
  <c r="J6" i="305"/>
  <c r="J10" i="305"/>
  <c r="J19" i="305"/>
  <c r="J23" i="305"/>
  <c r="F3" i="305"/>
  <c r="J4" i="305"/>
  <c r="J8" i="305"/>
  <c r="J17" i="305"/>
  <c r="J21" i="305"/>
  <c r="J25" i="305"/>
  <c r="G3" i="305"/>
  <c r="K4" i="305"/>
  <c r="K5" i="305"/>
  <c r="K6" i="305"/>
  <c r="K7" i="305"/>
  <c r="K8" i="305"/>
  <c r="K9" i="305"/>
  <c r="K10" i="305"/>
  <c r="K16" i="305"/>
  <c r="K17" i="305"/>
  <c r="K18" i="305"/>
  <c r="K19" i="305"/>
  <c r="K20" i="305"/>
  <c r="K21" i="305"/>
  <c r="K22" i="305"/>
  <c r="K23" i="305"/>
  <c r="K24" i="305"/>
  <c r="K25" i="305"/>
  <c r="K26" i="305"/>
  <c r="K27" i="305"/>
  <c r="K28" i="305"/>
  <c r="O33" i="305"/>
  <c r="O34" i="305"/>
  <c r="O35" i="305"/>
  <c r="O36" i="305"/>
  <c r="O37" i="305"/>
  <c r="O38" i="305"/>
  <c r="O39" i="305"/>
  <c r="O40" i="305"/>
  <c r="O41" i="305"/>
  <c r="O42" i="305"/>
  <c r="O45" i="305"/>
  <c r="O46" i="305"/>
  <c r="D31" i="298"/>
  <c r="C31" i="298"/>
  <c r="E30" i="298"/>
  <c r="E29" i="298"/>
  <c r="E28" i="298"/>
  <c r="E27" i="298"/>
  <c r="E26" i="298"/>
  <c r="E25" i="298"/>
  <c r="E24" i="298"/>
  <c r="E23" i="298"/>
  <c r="E22" i="298"/>
  <c r="E21" i="298"/>
  <c r="E20" i="298"/>
  <c r="E19" i="298"/>
  <c r="E18" i="298"/>
  <c r="E17" i="298"/>
  <c r="E16" i="298"/>
  <c r="E15" i="298"/>
  <c r="E14" i="298"/>
  <c r="E8" i="298"/>
  <c r="E7" i="298"/>
  <c r="E6" i="298"/>
  <c r="K3" i="305" l="1"/>
  <c r="J3" i="305"/>
  <c r="L3" i="305"/>
  <c r="E31" i="298"/>
  <c r="T26" i="25" l="1"/>
  <c r="R26" i="25" l="1"/>
  <c r="N8" i="25" l="1"/>
  <c r="J8" i="25"/>
  <c r="H8" i="25" s="1"/>
  <c r="I8" i="25"/>
  <c r="E8" i="25" s="1"/>
  <c r="D8" i="25"/>
  <c r="C8" i="25"/>
  <c r="K8" i="25" s="1"/>
  <c r="B8" i="25"/>
  <c r="A8" i="25" l="1"/>
  <c r="F8" i="25"/>
  <c r="G8" i="25"/>
  <c r="J7" i="25" l="1"/>
  <c r="H7" i="25" s="1"/>
  <c r="B7" i="25"/>
  <c r="C7" i="25"/>
  <c r="D7" i="25"/>
  <c r="I7" i="25"/>
  <c r="F7" i="25" s="1"/>
  <c r="K7" i="25" l="1"/>
  <c r="N7" i="25"/>
  <c r="G7" i="25"/>
  <c r="E7" i="25"/>
  <c r="A7" i="25"/>
  <c r="R3" i="25" l="1"/>
  <c r="T3" i="25" l="1"/>
  <c r="S3" i="25"/>
  <c r="Q3" i="25"/>
  <c r="A6" i="25" l="1"/>
  <c r="A4" i="25"/>
  <c r="A20" i="25"/>
  <c r="A14" i="25"/>
  <c r="A11" i="25"/>
  <c r="A13" i="25"/>
  <c r="A12" i="25"/>
  <c r="A5" i="25"/>
  <c r="A15" i="25"/>
  <c r="A17" i="25"/>
  <c r="A18" i="25"/>
  <c r="A10" i="25"/>
  <c r="A16" i="25"/>
  <c r="A22" i="25"/>
  <c r="A19" i="25"/>
  <c r="A9" i="25"/>
  <c r="A23" i="25"/>
  <c r="A21" i="25"/>
  <c r="B23" i="25"/>
  <c r="C23" i="25"/>
  <c r="D23" i="25"/>
  <c r="I23" i="25"/>
  <c r="E23" i="25" s="1"/>
  <c r="J23" i="25"/>
  <c r="G23" i="25" s="1"/>
  <c r="N23" i="25"/>
  <c r="M8" i="25" l="1"/>
  <c r="L8" i="25"/>
  <c r="K23" i="25"/>
  <c r="L7" i="25"/>
  <c r="M7" i="25"/>
  <c r="L23" i="25"/>
  <c r="M23" i="25"/>
  <c r="H23" i="25"/>
  <c r="F23" i="25"/>
  <c r="B3" i="25" l="1"/>
  <c r="C3" i="25"/>
  <c r="D3" i="25"/>
  <c r="I3" i="25"/>
  <c r="F3" i="25" s="1"/>
  <c r="J3" i="25"/>
  <c r="G3" i="25" s="1"/>
  <c r="L3" i="25"/>
  <c r="M3" i="25"/>
  <c r="N3" i="25"/>
  <c r="B14" i="25"/>
  <c r="C14" i="25"/>
  <c r="D14" i="25"/>
  <c r="I14" i="25"/>
  <c r="F14" i="25" s="1"/>
  <c r="J14" i="25"/>
  <c r="G14" i="25" s="1"/>
  <c r="L14" i="25"/>
  <c r="M14" i="25"/>
  <c r="N14" i="25"/>
  <c r="B6" i="25"/>
  <c r="C6" i="25"/>
  <c r="D6" i="25"/>
  <c r="I6" i="25"/>
  <c r="F6" i="25" s="1"/>
  <c r="J6" i="25"/>
  <c r="G6" i="25" s="1"/>
  <c r="L6" i="25"/>
  <c r="M6" i="25"/>
  <c r="N6" i="25"/>
  <c r="B4" i="25"/>
  <c r="C4" i="25"/>
  <c r="D4" i="25"/>
  <c r="I4" i="25"/>
  <c r="F4" i="25" s="1"/>
  <c r="J4" i="25"/>
  <c r="G4" i="25" s="1"/>
  <c r="L4" i="25"/>
  <c r="M4" i="25"/>
  <c r="N4" i="25"/>
  <c r="B21" i="25"/>
  <c r="C21" i="25"/>
  <c r="D21" i="25"/>
  <c r="I21" i="25"/>
  <c r="F21" i="25" s="1"/>
  <c r="J21" i="25"/>
  <c r="G21" i="25" s="1"/>
  <c r="L21" i="25"/>
  <c r="M21" i="25"/>
  <c r="N21" i="25"/>
  <c r="B11" i="25"/>
  <c r="C11" i="25"/>
  <c r="D11" i="25"/>
  <c r="I11" i="25"/>
  <c r="F11" i="25" s="1"/>
  <c r="J11" i="25"/>
  <c r="H11" i="25" s="1"/>
  <c r="L11" i="25"/>
  <c r="M11" i="25"/>
  <c r="N11" i="25"/>
  <c r="B10" i="25"/>
  <c r="C10" i="25"/>
  <c r="D10" i="25"/>
  <c r="I10" i="25"/>
  <c r="F10" i="25" s="1"/>
  <c r="J10" i="25"/>
  <c r="H10" i="25" s="1"/>
  <c r="L10" i="25"/>
  <c r="M10" i="25"/>
  <c r="N10" i="25"/>
  <c r="B20" i="25"/>
  <c r="C20" i="25"/>
  <c r="D20" i="25"/>
  <c r="I20" i="25"/>
  <c r="F20" i="25" s="1"/>
  <c r="J20" i="25"/>
  <c r="G20" i="25" s="1"/>
  <c r="L20" i="25"/>
  <c r="M20" i="25"/>
  <c r="N20" i="25"/>
  <c r="B15" i="25"/>
  <c r="C15" i="25"/>
  <c r="D15" i="25"/>
  <c r="I15" i="25"/>
  <c r="F15" i="25" s="1"/>
  <c r="J15" i="25"/>
  <c r="H15" i="25" s="1"/>
  <c r="L15" i="25"/>
  <c r="M15" i="25"/>
  <c r="N15" i="25"/>
  <c r="B18" i="25"/>
  <c r="C18" i="25"/>
  <c r="K18" i="25" s="1"/>
  <c r="D18" i="25"/>
  <c r="I18" i="25"/>
  <c r="F18" i="25" s="1"/>
  <c r="J18" i="25"/>
  <c r="G18" i="25" s="1"/>
  <c r="L18" i="25"/>
  <c r="M18" i="25"/>
  <c r="N18" i="25"/>
  <c r="B5" i="25"/>
  <c r="C5" i="25"/>
  <c r="D5" i="25"/>
  <c r="I5" i="25"/>
  <c r="F5" i="25" s="1"/>
  <c r="J5" i="25"/>
  <c r="H5" i="25" s="1"/>
  <c r="L5" i="25"/>
  <c r="M5" i="25"/>
  <c r="N5" i="25"/>
  <c r="B13" i="25"/>
  <c r="C13" i="25"/>
  <c r="D13" i="25"/>
  <c r="I13" i="25"/>
  <c r="F13" i="25" s="1"/>
  <c r="J13" i="25"/>
  <c r="G13" i="25" s="1"/>
  <c r="L13" i="25"/>
  <c r="M13" i="25"/>
  <c r="N13" i="25"/>
  <c r="B19" i="25"/>
  <c r="C19" i="25"/>
  <c r="D19" i="25"/>
  <c r="I19" i="25"/>
  <c r="F19" i="25" s="1"/>
  <c r="J19" i="25"/>
  <c r="H19" i="25" s="1"/>
  <c r="L19" i="25"/>
  <c r="M19" i="25"/>
  <c r="N19" i="25"/>
  <c r="B16" i="25"/>
  <c r="C16" i="25"/>
  <c r="D16" i="25"/>
  <c r="I16" i="25"/>
  <c r="F16" i="25" s="1"/>
  <c r="J16" i="25"/>
  <c r="G16" i="25" s="1"/>
  <c r="L16" i="25"/>
  <c r="M16" i="25"/>
  <c r="N16" i="25"/>
  <c r="B17" i="25"/>
  <c r="C17" i="25"/>
  <c r="D17" i="25"/>
  <c r="I17" i="25"/>
  <c r="F17" i="25" s="1"/>
  <c r="J17" i="25"/>
  <c r="G17" i="25" s="1"/>
  <c r="L17" i="25"/>
  <c r="M17" i="25"/>
  <c r="N17" i="25"/>
  <c r="B9" i="25"/>
  <c r="C9" i="25"/>
  <c r="D9" i="25"/>
  <c r="I9" i="25"/>
  <c r="F9" i="25" s="1"/>
  <c r="J9" i="25"/>
  <c r="G9" i="25" s="1"/>
  <c r="L9" i="25"/>
  <c r="M9" i="25"/>
  <c r="N9" i="25"/>
  <c r="B22" i="25"/>
  <c r="C22" i="25"/>
  <c r="D22" i="25"/>
  <c r="I22" i="25"/>
  <c r="F22" i="25" s="1"/>
  <c r="J22" i="25"/>
  <c r="H22" i="25" s="1"/>
  <c r="L22" i="25"/>
  <c r="M22" i="25"/>
  <c r="N22" i="25"/>
  <c r="B12" i="25"/>
  <c r="C12" i="25"/>
  <c r="K12" i="25" s="1"/>
  <c r="D12" i="25"/>
  <c r="I12" i="25"/>
  <c r="F12" i="25" s="1"/>
  <c r="J12" i="25"/>
  <c r="G12" i="25" s="1"/>
  <c r="L12" i="25"/>
  <c r="M12" i="25"/>
  <c r="N12" i="25"/>
  <c r="H4" i="25"/>
  <c r="G5" i="25"/>
  <c r="H14" i="25"/>
  <c r="G19" i="25" l="1"/>
  <c r="G22" i="25"/>
  <c r="H18" i="25"/>
  <c r="G11" i="25"/>
  <c r="H12" i="25"/>
  <c r="G10" i="25"/>
  <c r="E14" i="25"/>
  <c r="G15" i="25"/>
  <c r="H13" i="25"/>
  <c r="K4" i="25"/>
  <c r="E11" i="25"/>
  <c r="E15" i="25"/>
  <c r="E22" i="25"/>
  <c r="K14" i="25"/>
  <c r="K3" i="25"/>
  <c r="H3" i="25"/>
  <c r="E10" i="25"/>
  <c r="K13" i="25"/>
  <c r="K20" i="25"/>
  <c r="K21" i="25"/>
  <c r="K6" i="25"/>
  <c r="H16" i="25"/>
  <c r="H6" i="25"/>
  <c r="H21" i="25"/>
  <c r="H20" i="25"/>
  <c r="E17" i="25"/>
  <c r="K9" i="25"/>
  <c r="K17" i="25"/>
  <c r="E16" i="25"/>
  <c r="K16" i="25"/>
  <c r="E18" i="25"/>
  <c r="K15" i="25"/>
  <c r="E4" i="25"/>
  <c r="E5" i="25"/>
  <c r="H17" i="25"/>
  <c r="E19" i="25"/>
  <c r="E12" i="25"/>
  <c r="K10" i="25"/>
  <c r="H9" i="25"/>
  <c r="K5" i="25"/>
  <c r="K22" i="25"/>
  <c r="K19" i="25"/>
  <c r="K11" i="25"/>
  <c r="E3" i="25"/>
  <c r="E9" i="25"/>
  <c r="E13" i="25"/>
  <c r="E20" i="25"/>
  <c r="E21" i="25"/>
  <c r="E6" i="25"/>
</calcChain>
</file>

<file path=xl/sharedStrings.xml><?xml version="1.0" encoding="utf-8"?>
<sst xmlns="http://schemas.openxmlformats.org/spreadsheetml/2006/main" count="347" uniqueCount="177">
  <si>
    <r>
      <t xml:space="preserve">1. In some instances, </t>
    </r>
    <r>
      <rPr>
        <b/>
        <sz val="8"/>
        <rFont val="Arial"/>
        <family val="2"/>
      </rPr>
      <t>data entered into eSSCA are assigned to admitting hospitals other than the main acute hospitals</t>
    </r>
    <r>
      <rPr>
        <sz val="8"/>
        <rFont val="Arial"/>
        <family val="2"/>
      </rPr>
      <t xml:space="preserve"> participating in the Scottish Stroke Care Audit. Data for these hospitals are combined with data for their respective main acute hospitals.</t>
    </r>
  </si>
  <si>
    <r>
      <t xml:space="preserve">1. </t>
    </r>
    <r>
      <rPr>
        <b/>
        <sz val="8"/>
        <color indexed="8"/>
        <rFont val="Arial"/>
        <family val="2"/>
      </rPr>
      <t xml:space="preserve">Data presented are for hospitals using eSSCA where all relevant dates </t>
    </r>
    <r>
      <rPr>
        <sz val="8"/>
        <color indexed="8"/>
        <rFont val="Arial"/>
        <family val="2"/>
      </rPr>
      <t>(last event, referral, referral-received, appointment and examination)</t>
    </r>
    <r>
      <rPr>
        <b/>
        <sz val="8"/>
        <color indexed="8"/>
        <rFont val="Arial"/>
        <family val="2"/>
      </rPr>
      <t xml:space="preserve"> are present and ordered chronologically</t>
    </r>
    <r>
      <rPr>
        <sz val="8"/>
        <color indexed="8"/>
        <rFont val="Arial"/>
        <family val="2"/>
      </rPr>
      <t>.</t>
    </r>
  </si>
  <si>
    <t>Upper
CI</t>
  </si>
  <si>
    <t>Lower
CI</t>
  </si>
  <si>
    <r>
      <t>Within 4 Days: Confidence Interval</t>
    </r>
    <r>
      <rPr>
        <b/>
        <vertAlign val="superscript"/>
        <sz val="8"/>
        <color indexed="9"/>
        <rFont val="Arial"/>
        <family val="2"/>
      </rPr>
      <t>†</t>
    </r>
  </si>
  <si>
    <t>Number of patients</t>
  </si>
  <si>
    <t>Stroke Standard</t>
  </si>
  <si>
    <t>Difference in %</t>
  </si>
  <si>
    <t>Statistically Significant</t>
  </si>
  <si>
    <t>Chart Axis</t>
  </si>
  <si>
    <t>Hospital</t>
  </si>
  <si>
    <t>Numerator</t>
  </si>
  <si>
    <t>Denominator</t>
  </si>
  <si>
    <t>Borders</t>
  </si>
  <si>
    <t>Lanarkshire</t>
  </si>
  <si>
    <t>Fife</t>
  </si>
  <si>
    <t>Dumfries &amp; Galloway</t>
  </si>
  <si>
    <t>Tayside</t>
  </si>
  <si>
    <t>Ayrshire &amp; Arran</t>
  </si>
  <si>
    <t>Grampian</t>
  </si>
  <si>
    <t>Forth Valley</t>
  </si>
  <si>
    <t>Highland</t>
  </si>
  <si>
    <t>Western Isles</t>
  </si>
  <si>
    <t>Lothian</t>
  </si>
  <si>
    <t>Shetland</t>
  </si>
  <si>
    <t>Greater Glasgow &amp; Clyde</t>
  </si>
  <si>
    <t>Orkney</t>
  </si>
  <si>
    <t>Percentage</t>
  </si>
  <si>
    <t>return to List of Tables &amp; Charts</t>
  </si>
  <si>
    <t>(a) Same Day</t>
  </si>
  <si>
    <t>(b) 1 Day*</t>
  </si>
  <si>
    <t>Same Day</t>
  </si>
  <si>
    <t>Within 1 Day</t>
  </si>
  <si>
    <t>Within 2 Days</t>
  </si>
  <si>
    <t>1 Day</t>
  </si>
  <si>
    <t>2 Days</t>
  </si>
  <si>
    <t>Ayr Hospital</t>
  </si>
  <si>
    <t>Crosshouse Hospital</t>
  </si>
  <si>
    <t>Crosshouse</t>
  </si>
  <si>
    <t>Borders General Hospital</t>
  </si>
  <si>
    <t>Dumfries &amp; Galloway Royal Infirmary</t>
  </si>
  <si>
    <t>DGRI</t>
  </si>
  <si>
    <t>Galloway Community Hospital</t>
  </si>
  <si>
    <t>Forth Valley Royal Hospital</t>
  </si>
  <si>
    <t>Aberdeen Royal Infirmary</t>
  </si>
  <si>
    <t>Dr Gray's Hospital</t>
  </si>
  <si>
    <t>Dr Grays</t>
  </si>
  <si>
    <t>Caithness General Hospital</t>
  </si>
  <si>
    <t>Lorn &amp; Islands Hospital</t>
  </si>
  <si>
    <t>L&amp;I</t>
  </si>
  <si>
    <t>Raigmore Hospital</t>
  </si>
  <si>
    <t>Raigmore</t>
  </si>
  <si>
    <t>Hairmyres Hospital</t>
  </si>
  <si>
    <t>Hairmyres</t>
  </si>
  <si>
    <t>Monklands Hospital</t>
  </si>
  <si>
    <t>Monklands</t>
  </si>
  <si>
    <t>Wishaw General Hospital</t>
  </si>
  <si>
    <t>Wishaw</t>
  </si>
  <si>
    <t>Royal Infirmary of Edinburgh</t>
  </si>
  <si>
    <t>RIE</t>
  </si>
  <si>
    <t>St John's Hospital</t>
  </si>
  <si>
    <t>SJH</t>
  </si>
  <si>
    <t>Western General Hospital</t>
  </si>
  <si>
    <t>WGH</t>
  </si>
  <si>
    <t>Balfour Hospital</t>
  </si>
  <si>
    <t>Balfour</t>
  </si>
  <si>
    <t>Ninewells Hospital</t>
  </si>
  <si>
    <t>Ninewells</t>
  </si>
  <si>
    <t>Perth Royal Infirmary</t>
  </si>
  <si>
    <t>PRI</t>
  </si>
  <si>
    <t>Western Isles Hospital</t>
  </si>
  <si>
    <t>NHS Board Summary</t>
  </si>
  <si>
    <t>NHS board of hospital</t>
  </si>
  <si>
    <t>Within 4 Days</t>
  </si>
  <si>
    <t>Queen Margaret Hospital</t>
  </si>
  <si>
    <t>QMH</t>
  </si>
  <si>
    <t>VHK</t>
  </si>
  <si>
    <t>ARI</t>
  </si>
  <si>
    <t>Total</t>
  </si>
  <si>
    <t>Confidence Interval</t>
  </si>
  <si>
    <t>FVRH</t>
  </si>
  <si>
    <t>Title</t>
  </si>
  <si>
    <t>Page number in printed report</t>
  </si>
  <si>
    <t>Stroke Standard (2013)</t>
  </si>
  <si>
    <t>Victoria Hospital Kirkcaldy</t>
  </si>
  <si>
    <t>Table 1: Poisson distribution 95% confidence limits.</t>
  </si>
  <si>
    <t>Observed</t>
  </si>
  <si>
    <t>Lower Confidence Limit</t>
  </si>
  <si>
    <t>Upper Confidence Limit</t>
  </si>
  <si>
    <t/>
  </si>
  <si>
    <t>There are instances where elements of the outpatient timeline share the same or similar data point and might not be visible.  In these instances the most recent part of the timeline sits on top indicating that the elements have been delivered closely together.</t>
  </si>
  <si>
    <t>Horizontal line reflects Scottish Stroke Care Standard (2013) of 80% of TIA patients being seen in specialist stroke/ TIA clinic within 4 days of receipt of referral.</t>
  </si>
  <si>
    <t>NHSScotland</t>
  </si>
  <si>
    <t>1. In some instances, data entered into eSSCA are assigned to admitting hospitals other than the main acute hospitals participating in the Scottish Stroke Care Audit. Data for these hospitals are combined with data for their respective main acute hospitals.</t>
  </si>
  <si>
    <t>3. The chart only includes events where all relevant dates (last event, event to referral, referral received, appointment, attendance and imaging) are present and ordered chronologically.</t>
  </si>
  <si>
    <t>Count</t>
  </si>
  <si>
    <t>.00</t>
  </si>
  <si>
    <t>1.00</t>
  </si>
  <si>
    <t>2015.00</t>
  </si>
  <si>
    <t>2016.00</t>
  </si>
  <si>
    <t>Q4_UNIT_WHERE_SEEN * OP_CLINIC_4DAYS * OP_CLINIC_YEAR Crosstabulation</t>
  </si>
  <si>
    <t>OP_CLINIC_YEAR</t>
  </si>
  <si>
    <t>OP_CLINIC_4DAYS</t>
  </si>
  <si>
    <t>Q4_UNIT_WHERE_SEEN</t>
  </si>
  <si>
    <t>Campbeltown Hospital</t>
  </si>
  <si>
    <t>Mid Argyll Hospital</t>
  </si>
  <si>
    <t xml:space="preserve"> </t>
  </si>
  <si>
    <t>Note that some percentages are based on very small numbers of records.</t>
  </si>
  <si>
    <t>Within 3 Days</t>
  </si>
  <si>
    <t>click here for the SSCA web site where a PDF copy of the Scottish Stroke Improvement Plan may be viewed and/or downloaded</t>
  </si>
  <si>
    <t>Number with ischaemic diagnosis</t>
  </si>
  <si>
    <t>Number on anticoagulation at onset of current cerebrovascular event or on aspirin or another antiplatelet at first assessment</t>
  </si>
  <si>
    <t>Percentage on anticoagulation at onset of current cerebrovascular event or on aspirin or another antiplatelet at first assessment</t>
  </si>
  <si>
    <t>2017 (%)</t>
  </si>
  <si>
    <t>CI
2017</t>
  </si>
  <si>
    <t>(c) 2 Day*</t>
  </si>
  <si>
    <t>(d) 3 Day*</t>
  </si>
  <si>
    <t>(e) 4 Day*</t>
  </si>
  <si>
    <t>3 Days</t>
  </si>
  <si>
    <t>4 Days</t>
  </si>
  <si>
    <t>Note that the Scotland column in the chart is coloured green, amber, red and grey simply to differentiate it from the hospital columns and the colours are not indicative of performance. Dark green corresponds to 'Same Day', red corresponds to '1 Day', amber corresponds to '2 Days',  light green corresponds to '3 Days' and grey corresponds to '4 Days'.
The chart columns are ranked, by hospital, on the percentage within 4 days.</t>
  </si>
  <si>
    <t>Fife combined</t>
  </si>
  <si>
    <t>Percentage of patients with definite cerebrovascular diagnosis seen in neurovascular clinic with referral to examination time (days):  same day and within 1, 2, 3 &amp; 4 days, 2017 data.</t>
  </si>
  <si>
    <t>4. During 2017 NHS Dumfries &amp; Galloway opened the New Dumfries &amp; Galloway Royal Infirmary.</t>
  </si>
  <si>
    <t>Chart 4.1</t>
  </si>
  <si>
    <t>Notes regarding Chart 4.1:</t>
  </si>
  <si>
    <t>Notes regarding Chart 4.2:</t>
  </si>
  <si>
    <t>Chart 4.2</t>
  </si>
  <si>
    <t>Notes regarding Chart 4.3:</t>
  </si>
  <si>
    <t xml:space="preserve">Chart 4.3 </t>
  </si>
  <si>
    <t>view Chart 4.1 data</t>
  </si>
  <si>
    <t>view Chart 4.2 data</t>
  </si>
  <si>
    <t xml:space="preserve">Table 4.1 </t>
  </si>
  <si>
    <t>Note that the full list, including other sections, appears in the PDF version of the report as Appendix B</t>
  </si>
  <si>
    <t>Table/ Chart* Number</t>
  </si>
  <si>
    <t>* Some chart worksheets may have a separate data worksheet showing the numbers upon which the chart is based.</t>
  </si>
  <si>
    <t>Section 4</t>
  </si>
  <si>
    <t>Patients with ischaemic diagnosis seen in specialist stroke/ TIA clinics and on anticoagulation at onset of current cerebrovascular event or on aspirin or another antiplatelet at first assessment, 2017 data.</t>
  </si>
  <si>
    <t>Notes regarding Table 4.1:</t>
  </si>
  <si>
    <t>Chart 4.3 Median waits since stroke event to points on the outpatient imaging timeline, 2017 and 2018 data.</t>
  </si>
  <si>
    <t>2. The following hospitals either do not hold specialist stroke/TIA clinics or do not collect and submit data to SSCA – Belford, IRH, Gilbert Bain and Uist &amp; Barra. The omission of these data may affect the estimate of national performance based on those hospitals contributing to SSCA.</t>
  </si>
  <si>
    <t>Median waits since stroke event to points on the outpatient imaging timeline, 2017 and 2018 data.</t>
  </si>
  <si>
    <t>Scottish Stroke Care Audit 2018 National Report: Stroke Services in Scottish Hospitals, Data Relating to 2018.</t>
  </si>
  <si>
    <t>2018 (%)</t>
  </si>
  <si>
    <t>Confidence Interval 2017 (%)</t>
  </si>
  <si>
    <t>Confidence interval 2018 (%)</t>
  </si>
  <si>
    <t>CI
2018</t>
  </si>
  <si>
    <t>Chart 4.1  Percentage of patients with definite cerebrovascular diagnosis seen in specialist stroke/ TIA clinic with referral to examination time within 4 days, 2017 and 2018 data.</t>
  </si>
  <si>
    <t>2018 (%) - statistically significant improvement</t>
  </si>
  <si>
    <t>2018 (%) - no statistically significant change</t>
  </si>
  <si>
    <t>2018 (%) - statistically significant decline</t>
  </si>
  <si>
    <t>Percentage of patients with definite cerebrovascular diagnosis seen in specialist stroke/ TIA clinic with referral to examination time within 4 days, 2017 and 2018 data.</t>
  </si>
  <si>
    <t>Chart 4.2   Percentage of patients with definite cerebrovascular diagnosis seen in specialist stroke/ TIA clinic with referral to examination time (days): same day and within 1, 2, 3 &amp; 4 days, 2018 data.</t>
  </si>
  <si>
    <t>(f) within 4 Days</t>
  </si>
  <si>
    <t>Table 4.1  Patients with ischaemic diagnosis seen in specialist stroke/ TIA clinics and on anticoagulation at onset of current cerebrovascular event or on aspirin or another antiplatelet at first assessment, 2018 data.</t>
  </si>
  <si>
    <t>Patients with ischaemic diagnosis seen in specialist stroke/TIA clinics during 2018</t>
  </si>
  <si>
    <r>
      <t xml:space="preserve">Hospital
</t>
    </r>
    <r>
      <rPr>
        <b/>
        <i/>
        <sz val="8"/>
        <color indexed="9"/>
        <rFont val="Arial"/>
        <family val="2"/>
      </rPr>
      <t>(in order of NHS board of treatment)</t>
    </r>
  </si>
  <si>
    <t>1. The source database, eSSCA, captures information about stroke type for outpatients via a question on stroke pathology but also includes additional variables to indicate Transient Ischaemic Attack (TIA), transient monocular blindness (TMB) and retinal artery occlusion (RAO). The cohort of patients for Table 4.1 is based on outpatients with an ischaemic stroke, TIA, TMB or RAO. This group differs slightly from the outpatient cohort used elsewhere in this National Report because of its restriction to stroke patients with ischaemic events rather than patients with any type of cerebrovascular diagnosis.</t>
  </si>
  <si>
    <t>3. For NHS Fife, the outpatient service for patients with suspected cerebrovascular conditions functions as a single service delivered across two sites, Queen Margaret Hospital and Victoria Hospital Kirkcaldy. Chart 4.2 separates the performance for these hospitals but they should be considered as a single NHS Fife service. The combined performance for 2017 and 2018 shows 81% and 74% respectively.</t>
  </si>
  <si>
    <t>3. During 2017 NHS Dumfries &amp; Galloway opened the New Dumfries &amp; Galloway Royal Infirmary.</t>
  </si>
  <si>
    <t>Vertical line reflects Scottish Stroke Care Standard (2013) of 80% of TIA patients being seen in specialist stroke/ TIA clinic within 4 days of receipt of referral.</t>
  </si>
  <si>
    <t>Royal Infirmary of Edinburgh at Little France</t>
  </si>
  <si>
    <t>RAH</t>
  </si>
  <si>
    <t>Royal Alexandra Hospital</t>
  </si>
  <si>
    <t>Stobhill</t>
  </si>
  <si>
    <t>Stobhill Hospital</t>
  </si>
  <si>
    <t>Victoria Hospital</t>
  </si>
  <si>
    <t>GRI</t>
  </si>
  <si>
    <t>Glasgow Royal Infirmary</t>
  </si>
  <si>
    <t>QUEH</t>
  </si>
  <si>
    <t>Victoria Infirmary</t>
  </si>
  <si>
    <t>Forth Valley Royal Hospital (Larbert)</t>
  </si>
  <si>
    <t>Queen Elizabeth University Hospital</t>
  </si>
  <si>
    <r>
      <t xml:space="preserve">2. The following </t>
    </r>
    <r>
      <rPr>
        <b/>
        <sz val="8"/>
        <rFont val="Arial"/>
        <family val="2"/>
      </rPr>
      <t>hospitals either do not hold specialist stroke/TIA clinics or do not collect and submit data to SSCA</t>
    </r>
    <r>
      <rPr>
        <sz val="8"/>
        <rFont val="Arial"/>
        <family val="2"/>
      </rPr>
      <t xml:space="preserve"> – Caithness, QEUH, WIG, GCH, Belford, GRI, IRH, VI Glasgow, RAH, Gilbert Bain and Uist &amp; Barra. The </t>
    </r>
    <r>
      <rPr>
        <b/>
        <sz val="8"/>
        <rFont val="Arial"/>
        <family val="2"/>
      </rPr>
      <t>omission of these data may affect the estimate of national performance</t>
    </r>
    <r>
      <rPr>
        <sz val="8"/>
        <rFont val="Arial"/>
        <family val="2"/>
      </rPr>
      <t xml:space="preserve"> based on those hospitals contributing to SSCA. Greater Glasgow &amp; Clyde (GGC) started routine collection of outpatient data in eSSCA during 2018. GGC hospitals are omitted from Chart 4.1 because of the absence of a 2017 comparator.</t>
    </r>
  </si>
  <si>
    <r>
      <t xml:space="preserve">2. The following </t>
    </r>
    <r>
      <rPr>
        <b/>
        <sz val="8"/>
        <rFont val="Arial"/>
        <family val="2"/>
      </rPr>
      <t>hospitals either do not hold specialist stroke/TIA clinics or do not collect and submit data to SSCA</t>
    </r>
    <r>
      <rPr>
        <sz val="8"/>
        <rFont val="Arial"/>
        <family val="2"/>
      </rPr>
      <t xml:space="preserve"> – Caithness, GCH, Belford, Gilbert Bain and Uist &amp; Barra. The </t>
    </r>
    <r>
      <rPr>
        <b/>
        <sz val="8"/>
        <rFont val="Arial"/>
        <family val="2"/>
      </rPr>
      <t>omission of these data may affect the estimate of national performance</t>
    </r>
    <r>
      <rPr>
        <sz val="8"/>
        <rFont val="Arial"/>
        <family val="2"/>
      </rPr>
      <t xml:space="preserve"> based on those hospitals contributing to SSCA. Greater Glasgow &amp; Clyde (GGC) started routine collection of outpatient data in eSSCA during 2018.</t>
    </r>
  </si>
  <si>
    <t>2. The following hospitals either do not hold specialist stroke/TIA clinics or do not collect and submit data to SSCA – Caithness, GCH, Belford, Gilbert Bain and Uist &amp; Barra. Greater Glasgow &amp; Clyde (GGC) started routine collection of outpatient data in eSSCA during 2018.</t>
  </si>
  <si>
    <t>VI Glasgow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</si>
</sst>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 ##0"/>
    <numFmt numFmtId="166" formatCode="0.0%"/>
    <numFmt numFmtId="167" formatCode="###0"/>
  </numFmts>
  <fonts count="52" x14ac:knownFonts="1">
    <font>
      <sz val="11"/>
      <color theme="1"/>
      <name val="Calibri"/>
      <family val="2"/>
      <scheme val="minor"/>
    </font>
    <font>
      <sz val="11"/>
      <color theme="1"/>
      <name val="Calibri"/>
      <family val="2"/>
    </font>
    <font>
      <sz val="11"/>
      <color theme="1"/>
      <name val="Calibri"/>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b/>
      <sz val="10"/>
      <name val="Arial"/>
      <family val="2"/>
    </font>
    <font>
      <sz val="11"/>
      <color indexed="8"/>
      <name val="Calibri"/>
      <family val="2"/>
    </font>
    <font>
      <b/>
      <sz val="8"/>
      <color indexed="9"/>
      <name val="Arial"/>
      <family val="2"/>
    </font>
    <font>
      <sz val="8"/>
      <color indexed="8"/>
      <name val="Arial"/>
      <family val="2"/>
    </font>
    <font>
      <sz val="8"/>
      <name val="Arial"/>
      <family val="2"/>
    </font>
    <font>
      <sz val="9"/>
      <color indexed="8"/>
      <name val="Calibri"/>
      <family val="2"/>
    </font>
    <font>
      <sz val="9"/>
      <name val="Arial"/>
      <family val="2"/>
    </font>
    <font>
      <u/>
      <sz val="10"/>
      <color indexed="12"/>
      <name val="Arial"/>
      <family val="2"/>
    </font>
    <font>
      <i/>
      <u/>
      <sz val="8"/>
      <color indexed="12"/>
      <name val="Arial"/>
      <family val="2"/>
    </font>
    <font>
      <sz val="10"/>
      <name val="Arial"/>
      <family val="2"/>
    </font>
    <font>
      <b/>
      <sz val="8"/>
      <name val="Arial"/>
      <family val="2"/>
    </font>
    <font>
      <i/>
      <sz val="10"/>
      <name val="Arial"/>
      <family val="2"/>
    </font>
    <font>
      <b/>
      <sz val="10"/>
      <color indexed="9"/>
      <name val="Arial"/>
      <family val="2"/>
    </font>
    <font>
      <i/>
      <sz val="10"/>
      <color indexed="22"/>
      <name val="Arial"/>
      <family val="2"/>
    </font>
    <font>
      <b/>
      <vertAlign val="superscript"/>
      <sz val="8"/>
      <color indexed="9"/>
      <name val="Arial"/>
      <family val="2"/>
    </font>
    <font>
      <i/>
      <sz val="8"/>
      <name val="Arial"/>
      <family val="2"/>
    </font>
    <font>
      <b/>
      <i/>
      <u/>
      <sz val="10"/>
      <color indexed="12"/>
      <name val="Arial"/>
      <family val="2"/>
    </font>
    <font>
      <u/>
      <sz val="10"/>
      <color indexed="12"/>
      <name val="Arial"/>
      <family val="2"/>
    </font>
    <font>
      <i/>
      <sz val="10"/>
      <color indexed="9"/>
      <name val="Arial"/>
      <family val="2"/>
    </font>
    <font>
      <b/>
      <sz val="8"/>
      <color indexed="8"/>
      <name val="Arial"/>
      <family val="2"/>
    </font>
    <font>
      <sz val="10"/>
      <name val="Arial"/>
      <family val="2"/>
    </font>
    <font>
      <b/>
      <sz val="8"/>
      <color indexed="55"/>
      <name val="Arial"/>
      <family val="2"/>
    </font>
    <font>
      <b/>
      <sz val="7"/>
      <color indexed="55"/>
      <name val="Arial"/>
      <family val="2"/>
    </font>
    <font>
      <sz val="8"/>
      <color indexed="55"/>
      <name val="Arial"/>
      <family val="2"/>
    </font>
    <font>
      <sz val="9"/>
      <color indexed="55"/>
      <name val="Calibri"/>
      <family val="2"/>
    </font>
    <font>
      <sz val="8"/>
      <name val="Courier"/>
      <family val="3"/>
    </font>
    <font>
      <sz val="8"/>
      <color theme="1"/>
      <name val="Arial"/>
      <family val="2"/>
    </font>
    <font>
      <sz val="9"/>
      <color theme="1"/>
      <name val="Arial"/>
      <family val="2"/>
    </font>
    <font>
      <sz val="11"/>
      <color theme="1"/>
      <name val="Calibri"/>
      <family val="2"/>
      <scheme val="minor"/>
    </font>
    <font>
      <sz val="10"/>
      <name val="Arial"/>
      <family val="2"/>
      <charset val="1"/>
    </font>
    <font>
      <u/>
      <sz val="10"/>
      <name val="Arial"/>
      <family val="2"/>
    </font>
    <font>
      <b/>
      <i/>
      <sz val="10"/>
      <color rgb="FF333399"/>
      <name val="Arial"/>
      <family val="2"/>
    </font>
    <font>
      <b/>
      <sz val="9"/>
      <color theme="0"/>
      <name val="Cambria"/>
      <family val="1"/>
    </font>
    <font>
      <sz val="10"/>
      <color theme="0"/>
      <name val="Cambria"/>
      <family val="1"/>
    </font>
    <font>
      <sz val="9"/>
      <color theme="0"/>
      <name val="Cambria"/>
      <family val="1"/>
    </font>
    <font>
      <sz val="8"/>
      <color theme="0"/>
      <name val="Cambria"/>
      <family val="1"/>
    </font>
    <font>
      <sz val="10"/>
      <color theme="0" tint="-0.14999847407452621"/>
      <name val="Arial"/>
      <family val="2"/>
    </font>
    <font>
      <sz val="8"/>
      <color theme="0" tint="-0.34998626667073579"/>
      <name val="Arial"/>
      <family val="2"/>
    </font>
    <font>
      <sz val="9"/>
      <color theme="1"/>
      <name val="Calibri"/>
      <family val="2"/>
      <scheme val="minor"/>
    </font>
    <font>
      <i/>
      <sz val="8"/>
      <color indexed="8"/>
      <name val="Arial"/>
      <family val="2"/>
    </font>
    <font>
      <sz val="11"/>
      <color theme="1"/>
      <name val="Arial"/>
      <family val="2"/>
    </font>
    <font>
      <b/>
      <sz val="10"/>
      <color rgb="FF333399"/>
      <name val="Arial"/>
      <family val="2"/>
    </font>
    <font>
      <sz val="10"/>
      <color theme="0" tint="-0.249977111117893"/>
      <name val="Arial"/>
      <family val="2"/>
    </font>
    <font>
      <b/>
      <i/>
      <sz val="8"/>
      <color indexed="9"/>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47"/>
        <bgColor indexed="64"/>
      </patternFill>
    </fill>
    <fill>
      <patternFill patternType="solid">
        <fgColor indexed="10"/>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9"/>
      </left>
      <right style="thin">
        <color indexed="9"/>
      </right>
      <top/>
      <bottom style="thin">
        <color indexed="12"/>
      </bottom>
      <diagonal/>
    </border>
    <border>
      <left style="thin">
        <color indexed="9"/>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9"/>
      </right>
      <top style="hair">
        <color indexed="64"/>
      </top>
      <bottom style="hair">
        <color indexed="64"/>
      </bottom>
      <diagonal/>
    </border>
    <border>
      <left style="thin">
        <color indexed="62"/>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style="thin">
        <color indexed="62"/>
      </right>
      <top style="thin">
        <color indexed="62"/>
      </top>
      <bottom style="thin">
        <color indexed="62"/>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9"/>
      </left>
      <right style="thin">
        <color indexed="9"/>
      </right>
      <top style="thin">
        <color indexed="9"/>
      </top>
      <bottom style="thin">
        <color indexed="62"/>
      </bottom>
      <diagonal/>
    </border>
    <border>
      <left style="thin">
        <color indexed="62"/>
      </left>
      <right style="thin">
        <color indexed="9"/>
      </right>
      <top style="thin">
        <color indexed="62"/>
      </top>
      <bottom style="thin">
        <color indexed="9"/>
      </bottom>
      <diagonal/>
    </border>
    <border>
      <left/>
      <right style="thin">
        <color indexed="9"/>
      </right>
      <top style="thin">
        <color indexed="62"/>
      </top>
      <bottom style="thin">
        <color indexed="9"/>
      </bottom>
      <diagonal/>
    </border>
    <border>
      <left style="thin">
        <color indexed="9"/>
      </left>
      <right style="thin">
        <color indexed="9"/>
      </right>
      <top style="thin">
        <color indexed="62"/>
      </top>
      <bottom style="thin">
        <color indexed="9"/>
      </bottom>
      <diagonal/>
    </border>
    <border>
      <left style="thin">
        <color indexed="9"/>
      </left>
      <right style="thin">
        <color indexed="9"/>
      </right>
      <top/>
      <bottom style="thin">
        <color indexed="9"/>
      </bottom>
      <diagonal/>
    </border>
    <border>
      <left style="thin">
        <color indexed="62"/>
      </left>
      <right style="thin">
        <color indexed="9"/>
      </right>
      <top style="thin">
        <color indexed="9"/>
      </top>
      <bottom style="thin">
        <color indexed="62"/>
      </bottom>
      <diagonal/>
    </border>
    <border>
      <left style="thin">
        <color indexed="9"/>
      </left>
      <right style="thin">
        <color indexed="62"/>
      </right>
      <top style="thin">
        <color indexed="9"/>
      </top>
      <bottom style="thin">
        <color indexed="62"/>
      </bottom>
      <diagonal/>
    </border>
    <border>
      <left style="thin">
        <color indexed="9"/>
      </left>
      <right/>
      <top style="thin">
        <color indexed="9"/>
      </top>
      <bottom style="thin">
        <color indexed="62"/>
      </bottom>
      <diagonal/>
    </border>
    <border>
      <left/>
      <right/>
      <top/>
      <bottom style="thin">
        <color indexed="9"/>
      </bottom>
      <diagonal/>
    </border>
    <border>
      <left/>
      <right/>
      <top/>
      <bottom style="thin">
        <color indexed="62"/>
      </bottom>
      <diagonal/>
    </border>
    <border>
      <left/>
      <right/>
      <top style="thin">
        <color indexed="62"/>
      </top>
      <bottom/>
      <diagonal/>
    </border>
    <border>
      <left style="thin">
        <color indexed="9"/>
      </left>
      <right/>
      <top/>
      <bottom style="thin">
        <color indexed="9"/>
      </bottom>
      <diagonal/>
    </border>
    <border>
      <left style="thin">
        <color indexed="62"/>
      </left>
      <right/>
      <top style="thin">
        <color indexed="62"/>
      </top>
      <bottom style="thin">
        <color indexed="62"/>
      </bottom>
      <diagonal/>
    </border>
    <border>
      <left style="thin">
        <color indexed="62"/>
      </left>
      <right style="thin">
        <color indexed="62"/>
      </right>
      <top/>
      <bottom style="thin">
        <color indexed="62"/>
      </bottom>
      <diagonal/>
    </border>
    <border>
      <left style="thin">
        <color indexed="62"/>
      </left>
      <right style="thin">
        <color indexed="62"/>
      </right>
      <top style="thin">
        <color indexed="62"/>
      </top>
      <bottom/>
      <diagonal/>
    </border>
    <border>
      <left style="thin">
        <color indexed="9"/>
      </left>
      <right/>
      <top style="thin">
        <color indexed="62"/>
      </top>
      <bottom style="thin">
        <color indexed="9"/>
      </bottom>
      <diagonal/>
    </border>
    <border>
      <left style="thin">
        <color indexed="62"/>
      </left>
      <right/>
      <top/>
      <bottom/>
      <diagonal/>
    </border>
    <border>
      <left style="thin">
        <color indexed="62"/>
      </left>
      <right style="thin">
        <color indexed="62"/>
      </right>
      <top/>
      <bottom/>
      <diagonal/>
    </border>
    <border>
      <left/>
      <right style="thin">
        <color indexed="62"/>
      </right>
      <top style="thin">
        <color indexed="62"/>
      </top>
      <bottom style="thin">
        <color indexed="9"/>
      </bottom>
      <diagonal/>
    </border>
    <border>
      <left style="thin">
        <color indexed="9"/>
      </left>
      <right/>
      <top style="thin">
        <color indexed="62"/>
      </top>
      <bottom/>
      <diagonal/>
    </border>
    <border>
      <left style="thin">
        <color indexed="9"/>
      </left>
      <right/>
      <top/>
      <bottom style="thin">
        <color indexed="12"/>
      </bottom>
      <diagonal/>
    </border>
    <border>
      <left/>
      <right style="thin">
        <color indexed="9"/>
      </right>
      <top/>
      <bottom/>
      <diagonal/>
    </border>
    <border>
      <left/>
      <right style="thin">
        <color indexed="9"/>
      </right>
      <top/>
      <bottom style="thin">
        <color indexed="12"/>
      </bottom>
      <diagonal/>
    </border>
    <border>
      <left/>
      <right style="thin">
        <color indexed="9"/>
      </right>
      <top style="thin">
        <color indexed="62"/>
      </top>
      <bottom/>
      <diagonal/>
    </border>
    <border>
      <left/>
      <right style="thin">
        <color indexed="62"/>
      </right>
      <top/>
      <bottom/>
      <diagonal/>
    </border>
    <border>
      <left style="thin">
        <color indexed="9"/>
      </left>
      <right style="thin">
        <color indexed="62"/>
      </right>
      <top style="thin">
        <color indexed="9"/>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2"/>
      </left>
      <right style="thin">
        <color theme="0"/>
      </right>
      <top style="thin">
        <color indexed="62"/>
      </top>
      <bottom style="thin">
        <color indexed="9"/>
      </bottom>
      <diagonal/>
    </border>
    <border>
      <left style="thin">
        <color theme="0"/>
      </left>
      <right style="thin">
        <color theme="0"/>
      </right>
      <top style="thin">
        <color indexed="62"/>
      </top>
      <bottom style="thin">
        <color indexed="9"/>
      </bottom>
      <diagonal/>
    </border>
    <border>
      <left style="thin">
        <color theme="0"/>
      </left>
      <right style="thin">
        <color indexed="62"/>
      </right>
      <top style="thin">
        <color indexed="62"/>
      </top>
      <bottom style="thin">
        <color indexed="9"/>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2"/>
      </left>
      <right/>
      <top style="thin">
        <color indexed="62"/>
      </top>
      <bottom/>
      <diagonal/>
    </border>
    <border>
      <left/>
      <right/>
      <top style="thin">
        <color indexed="62"/>
      </top>
      <bottom/>
      <diagonal/>
    </border>
    <border>
      <left/>
      <right style="thin">
        <color indexed="62"/>
      </right>
      <top style="thin">
        <color indexed="62"/>
      </top>
      <bottom/>
      <diagonal/>
    </border>
    <border>
      <left style="thin">
        <color indexed="62"/>
      </left>
      <right/>
      <top/>
      <bottom style="thin">
        <color indexed="9"/>
      </bottom>
      <diagonal/>
    </border>
    <border>
      <left/>
      <right/>
      <top/>
      <bottom style="thin">
        <color indexed="9"/>
      </bottom>
      <diagonal/>
    </border>
    <border>
      <left/>
      <right style="thin">
        <color indexed="62"/>
      </right>
      <top/>
      <bottom style="thin">
        <color indexed="9"/>
      </bottom>
      <diagonal/>
    </border>
    <border>
      <left style="thin">
        <color indexed="62"/>
      </left>
      <right style="thin">
        <color theme="0"/>
      </right>
      <top style="thin">
        <color indexed="62"/>
      </top>
      <bottom style="thin">
        <color theme="0"/>
      </bottom>
      <diagonal/>
    </border>
    <border>
      <left style="thin">
        <color theme="0"/>
      </left>
      <right style="thin">
        <color indexed="62"/>
      </right>
      <top style="thin">
        <color indexed="62"/>
      </top>
      <bottom style="thin">
        <color theme="0"/>
      </bottom>
      <diagonal/>
    </border>
    <border>
      <left style="thin">
        <color indexed="62"/>
      </left>
      <right style="thin">
        <color theme="0"/>
      </right>
      <top style="thin">
        <color theme="0"/>
      </top>
      <bottom style="thin">
        <color indexed="62"/>
      </bottom>
      <diagonal/>
    </border>
    <border>
      <left style="thin">
        <color theme="0"/>
      </left>
      <right style="thin">
        <color indexed="62"/>
      </right>
      <top style="thin">
        <color theme="0"/>
      </top>
      <bottom style="thin">
        <color indexed="62"/>
      </bottom>
      <diagonal/>
    </border>
  </borders>
  <cellStyleXfs count="18">
    <xf numFmtId="0" fontId="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 fillId="0" borderId="0"/>
    <xf numFmtId="0" fontId="28" fillId="0" borderId="0"/>
    <xf numFmtId="0" fontId="9" fillId="0" borderId="0"/>
    <xf numFmtId="0" fontId="6" fillId="0" borderId="0"/>
    <xf numFmtId="0" fontId="33" fillId="0" borderId="0"/>
    <xf numFmtId="0" fontId="7" fillId="0" borderId="0"/>
    <xf numFmtId="0" fontId="7" fillId="0" borderId="0"/>
    <xf numFmtId="0" fontId="15" fillId="0" borderId="0" applyNumberFormat="0" applyFill="0" applyBorder="0" applyAlignment="0" applyProtection="0">
      <alignment vertical="top"/>
      <protection locked="0"/>
    </xf>
    <xf numFmtId="0" fontId="36" fillId="0" borderId="0"/>
    <xf numFmtId="0" fontId="37" fillId="0" borderId="0"/>
    <xf numFmtId="0" fontId="4" fillId="0" borderId="0"/>
    <xf numFmtId="0" fontId="3" fillId="0" borderId="0"/>
    <xf numFmtId="0" fontId="2" fillId="0" borderId="0"/>
    <xf numFmtId="0" fontId="1" fillId="0" borderId="0"/>
  </cellStyleXfs>
  <cellXfs count="225">
    <xf numFmtId="0" fontId="0" fillId="0" borderId="0" xfId="0"/>
    <xf numFmtId="0" fontId="7" fillId="0" borderId="0" xfId="4" applyAlignment="1">
      <alignment horizontal="center"/>
    </xf>
    <xf numFmtId="0" fontId="7" fillId="0" borderId="0" xfId="4"/>
    <xf numFmtId="0" fontId="29" fillId="2" borderId="1" xfId="6" applyFont="1" applyFill="1" applyBorder="1" applyAlignment="1">
      <alignment vertical="center"/>
    </xf>
    <xf numFmtId="0" fontId="29" fillId="2" borderId="2" xfId="6" applyFont="1" applyFill="1" applyBorder="1" applyAlignment="1">
      <alignment vertical="center"/>
    </xf>
    <xf numFmtId="0" fontId="11" fillId="0" borderId="0" xfId="6" applyFont="1"/>
    <xf numFmtId="0" fontId="10" fillId="3" borderId="3" xfId="6" applyFont="1" applyFill="1" applyBorder="1" applyAlignment="1">
      <alignment horizontal="center" vertical="center"/>
    </xf>
    <xf numFmtId="0" fontId="10" fillId="3" borderId="3" xfId="6" applyFont="1" applyFill="1" applyBorder="1" applyAlignment="1">
      <alignment horizontal="center" vertical="center" wrapText="1"/>
    </xf>
    <xf numFmtId="0" fontId="29" fillId="2" borderId="4" xfId="6" applyFont="1" applyFill="1" applyBorder="1" applyAlignment="1">
      <alignment horizontal="center" vertical="center" wrapText="1"/>
    </xf>
    <xf numFmtId="0" fontId="29" fillId="2" borderId="5" xfId="6" applyFont="1" applyFill="1" applyBorder="1" applyAlignment="1">
      <alignment horizontal="center" vertical="center" wrapText="1"/>
    </xf>
    <xf numFmtId="0" fontId="30" fillId="2" borderId="5" xfId="6" applyFont="1" applyFill="1" applyBorder="1" applyAlignment="1">
      <alignment horizontal="center" vertical="center" wrapText="1"/>
    </xf>
    <xf numFmtId="0" fontId="29" fillId="2" borderId="6" xfId="6" applyFont="1" applyFill="1" applyBorder="1" applyAlignment="1">
      <alignment horizontal="center" vertical="center" wrapText="1"/>
    </xf>
    <xf numFmtId="0" fontId="10" fillId="3" borderId="7" xfId="6" applyFont="1" applyFill="1" applyBorder="1" applyAlignment="1">
      <alignment horizontal="center" vertical="center"/>
    </xf>
    <xf numFmtId="0" fontId="10" fillId="3" borderId="8" xfId="6" applyFont="1" applyFill="1" applyBorder="1" applyAlignment="1">
      <alignment horizontal="center" vertical="center"/>
    </xf>
    <xf numFmtId="0" fontId="11" fillId="0" borderId="9" xfId="6" applyFont="1" applyFill="1" applyBorder="1" applyAlignment="1">
      <alignment horizontal="center" vertical="center"/>
    </xf>
    <xf numFmtId="1" fontId="11" fillId="0" borderId="9" xfId="6" applyNumberFormat="1" applyFont="1" applyBorder="1" applyAlignment="1">
      <alignment horizontal="center" vertical="center"/>
    </xf>
    <xf numFmtId="1" fontId="12" fillId="0" borderId="10" xfId="4" applyNumberFormat="1" applyFont="1" applyFill="1" applyBorder="1" applyAlignment="1">
      <alignment horizontal="center" wrapText="1"/>
    </xf>
    <xf numFmtId="0" fontId="11" fillId="0" borderId="9" xfId="6" applyFont="1" applyBorder="1" applyAlignment="1">
      <alignment horizontal="center" vertical="center"/>
    </xf>
    <xf numFmtId="1" fontId="31" fillId="2" borderId="11" xfId="6" applyNumberFormat="1" applyFont="1" applyFill="1" applyBorder="1" applyAlignment="1">
      <alignment horizontal="center" vertical="center"/>
    </xf>
    <xf numFmtId="0" fontId="31" fillId="2" borderId="5" xfId="6" applyFont="1" applyFill="1" applyBorder="1" applyAlignment="1">
      <alignment horizontal="center" vertical="center"/>
    </xf>
    <xf numFmtId="0" fontId="31" fillId="2" borderId="12" xfId="6" applyFont="1" applyFill="1" applyBorder="1" applyAlignment="1">
      <alignment horizontal="center" vertical="center"/>
    </xf>
    <xf numFmtId="0" fontId="31" fillId="2" borderId="13" xfId="6" applyFont="1" applyFill="1" applyBorder="1" applyAlignment="1">
      <alignment horizontal="center" vertical="center"/>
    </xf>
    <xf numFmtId="0" fontId="11" fillId="0" borderId="0" xfId="6" applyFont="1" applyAlignment="1">
      <alignment horizontal="center"/>
    </xf>
    <xf numFmtId="0" fontId="8" fillId="0" borderId="0" xfId="4" applyFont="1"/>
    <xf numFmtId="0" fontId="30" fillId="2" borderId="14" xfId="6" applyFont="1" applyFill="1" applyBorder="1" applyAlignment="1">
      <alignment horizontal="center" vertical="center" wrapText="1"/>
    </xf>
    <xf numFmtId="0" fontId="13" fillId="0" borderId="0" xfId="6" applyFont="1" applyFill="1" applyAlignment="1">
      <alignment horizontal="center" vertical="center"/>
    </xf>
    <xf numFmtId="0" fontId="8" fillId="0" borderId="0" xfId="4" applyFont="1" applyAlignment="1"/>
    <xf numFmtId="0" fontId="14" fillId="0" borderId="0" xfId="4" applyFont="1" applyAlignment="1">
      <alignment vertical="center" wrapText="1"/>
    </xf>
    <xf numFmtId="0" fontId="14" fillId="0" borderId="0" xfId="4" applyFont="1" applyAlignment="1">
      <alignment wrapText="1"/>
    </xf>
    <xf numFmtId="0" fontId="12" fillId="0" borderId="0" xfId="4" applyFont="1" applyAlignment="1">
      <alignment vertical="center" wrapText="1"/>
    </xf>
    <xf numFmtId="0" fontId="16" fillId="0" borderId="0" xfId="1" applyFont="1" applyAlignment="1" applyProtection="1">
      <alignment wrapText="1"/>
    </xf>
    <xf numFmtId="0" fontId="19" fillId="0" borderId="0" xfId="4" applyFont="1"/>
    <xf numFmtId="0" fontId="7" fillId="0" borderId="0" xfId="4" applyFill="1" applyBorder="1" applyAlignment="1">
      <alignment wrapText="1"/>
    </xf>
    <xf numFmtId="0" fontId="10" fillId="3" borderId="15" xfId="4" applyNumberFormat="1" applyFont="1" applyFill="1" applyBorder="1" applyAlignment="1">
      <alignment horizontal="center" vertical="center" wrapText="1"/>
    </xf>
    <xf numFmtId="0" fontId="10" fillId="3" borderId="15" xfId="4" applyNumberFormat="1" applyFont="1" applyFill="1" applyBorder="1" applyAlignment="1">
      <alignment horizontal="right" vertical="center" wrapText="1"/>
    </xf>
    <xf numFmtId="0" fontId="7" fillId="0" borderId="10" xfId="4" applyFill="1" applyBorder="1"/>
    <xf numFmtId="1" fontId="7" fillId="0" borderId="10" xfId="4" applyNumberFormat="1" applyFill="1" applyBorder="1" applyAlignment="1">
      <alignment horizontal="center" wrapText="1"/>
    </xf>
    <xf numFmtId="0" fontId="12" fillId="0" borderId="0" xfId="4" applyFont="1" applyFill="1" applyBorder="1"/>
    <xf numFmtId="0" fontId="7" fillId="0" borderId="0" xfId="4" applyFill="1" applyBorder="1"/>
    <xf numFmtId="0" fontId="20" fillId="3" borderId="15" xfId="4" applyFont="1" applyFill="1" applyBorder="1" applyAlignment="1">
      <alignment vertical="center"/>
    </xf>
    <xf numFmtId="0" fontId="7" fillId="0" borderId="10" xfId="4" applyBorder="1"/>
    <xf numFmtId="0" fontId="12" fillId="0" borderId="0" xfId="4" applyFont="1"/>
    <xf numFmtId="0" fontId="8" fillId="0" borderId="0" xfId="4" applyFont="1" applyAlignment="1">
      <alignment wrapText="1"/>
    </xf>
    <xf numFmtId="0" fontId="18" fillId="0" borderId="0" xfId="4" applyFont="1" applyFill="1" applyBorder="1"/>
    <xf numFmtId="0" fontId="20" fillId="3" borderId="25" xfId="4" applyNumberFormat="1" applyFont="1" applyFill="1" applyBorder="1" applyAlignment="1">
      <alignment vertical="center" wrapText="1"/>
    </xf>
    <xf numFmtId="0" fontId="20" fillId="3" borderId="20" xfId="4" applyFont="1" applyFill="1" applyBorder="1" applyAlignment="1">
      <alignment vertical="center"/>
    </xf>
    <xf numFmtId="0" fontId="20" fillId="3" borderId="20" xfId="4" applyFont="1" applyFill="1" applyBorder="1"/>
    <xf numFmtId="0" fontId="10" fillId="3" borderId="15" xfId="4" applyFont="1" applyFill="1" applyBorder="1" applyAlignment="1">
      <alignment horizontal="center" vertical="center" wrapText="1"/>
    </xf>
    <xf numFmtId="0" fontId="7" fillId="0" borderId="10" xfId="4" applyBorder="1" applyAlignment="1">
      <alignment horizontal="center" wrapText="1"/>
    </xf>
    <xf numFmtId="0" fontId="20" fillId="3" borderId="15" xfId="4" applyFont="1" applyFill="1" applyBorder="1" applyAlignment="1">
      <alignment horizontal="center" vertical="center" wrapText="1"/>
    </xf>
    <xf numFmtId="0" fontId="11" fillId="0" borderId="0" xfId="7" applyFont="1"/>
    <xf numFmtId="0" fontId="7" fillId="0" borderId="0" xfId="4" applyFont="1"/>
    <xf numFmtId="164" fontId="31" fillId="2" borderId="5" xfId="6" applyNumberFormat="1" applyFont="1" applyFill="1" applyBorder="1" applyAlignment="1">
      <alignment horizontal="center" vertical="center"/>
    </xf>
    <xf numFmtId="166" fontId="32" fillId="0" borderId="5" xfId="6" applyNumberFormat="1" applyFont="1" applyFill="1" applyBorder="1" applyAlignment="1">
      <alignment horizontal="center" vertical="center"/>
    </xf>
    <xf numFmtId="0" fontId="7" fillId="0" borderId="0" xfId="4" applyAlignment="1">
      <alignment horizontal="center" vertical="center"/>
    </xf>
    <xf numFmtId="0" fontId="0" fillId="0" borderId="0" xfId="0" applyBorder="1"/>
    <xf numFmtId="0" fontId="7" fillId="0" borderId="0" xfId="4"/>
    <xf numFmtId="0" fontId="7" fillId="0" borderId="9" xfId="4" applyBorder="1" applyAlignment="1">
      <alignment horizontal="center" vertical="center" wrapText="1"/>
    </xf>
    <xf numFmtId="0" fontId="26" fillId="0" borderId="0" xfId="4" applyFont="1" applyBorder="1" applyAlignment="1">
      <alignment horizontal="center"/>
    </xf>
    <xf numFmtId="0" fontId="26" fillId="0" borderId="0" xfId="4" applyFont="1" applyBorder="1"/>
    <xf numFmtId="0" fontId="7" fillId="0" borderId="0" xfId="4" applyFont="1" applyFill="1" applyBorder="1" applyAlignment="1">
      <alignment horizontal="center"/>
    </xf>
    <xf numFmtId="0" fontId="26" fillId="0" borderId="0" xfId="4" applyFont="1" applyBorder="1" applyAlignment="1">
      <alignment horizontal="center" vertical="center" wrapText="1"/>
    </xf>
    <xf numFmtId="0" fontId="34" fillId="0" borderId="0" xfId="0" applyFont="1"/>
    <xf numFmtId="165" fontId="7" fillId="0" borderId="10" xfId="4" applyNumberFormat="1" applyFill="1" applyBorder="1" applyAlignment="1">
      <alignment wrapText="1"/>
    </xf>
    <xf numFmtId="165" fontId="11" fillId="0" borderId="9" xfId="6" applyNumberFormat="1" applyFont="1" applyBorder="1" applyAlignment="1">
      <alignment horizontal="center" vertical="center"/>
    </xf>
    <xf numFmtId="165" fontId="7" fillId="0" borderId="10" xfId="4" applyNumberFormat="1" applyFill="1" applyBorder="1" applyAlignment="1">
      <alignment horizontal="center" wrapText="1"/>
    </xf>
    <xf numFmtId="165" fontId="0" fillId="0" borderId="0" xfId="0" applyNumberFormat="1"/>
    <xf numFmtId="0" fontId="35" fillId="0" borderId="0" xfId="0" applyFont="1" applyAlignment="1"/>
    <xf numFmtId="0" fontId="12" fillId="0" borderId="0" xfId="4" applyNumberFormat="1" applyFont="1" applyAlignment="1">
      <alignment vertical="top" wrapText="1"/>
    </xf>
    <xf numFmtId="0" fontId="7" fillId="0" borderId="39" xfId="4" applyBorder="1"/>
    <xf numFmtId="0" fontId="7" fillId="0" borderId="0" xfId="4" applyAlignment="1">
      <alignment horizontal="left" indent="1"/>
    </xf>
    <xf numFmtId="0" fontId="5" fillId="0" borderId="0" xfId="0" applyFont="1"/>
    <xf numFmtId="0" fontId="20" fillId="3" borderId="21" xfId="4" applyFont="1" applyFill="1" applyBorder="1" applyAlignment="1">
      <alignment horizontal="center" vertical="center" wrapText="1"/>
    </xf>
    <xf numFmtId="0" fontId="8" fillId="0" borderId="10" xfId="4" applyFont="1" applyBorder="1"/>
    <xf numFmtId="165" fontId="8" fillId="0" borderId="10" xfId="4" applyNumberFormat="1" applyFont="1" applyBorder="1" applyAlignment="1">
      <alignment horizontal="center"/>
    </xf>
    <xf numFmtId="1" fontId="8" fillId="0" borderId="10" xfId="4" applyNumberFormat="1" applyFont="1" applyBorder="1" applyAlignment="1">
      <alignment horizontal="center"/>
    </xf>
    <xf numFmtId="0" fontId="26" fillId="3" borderId="16" xfId="4" applyFont="1" applyFill="1" applyBorder="1" applyAlignment="1">
      <alignment vertical="center" wrapText="1"/>
    </xf>
    <xf numFmtId="0" fontId="7" fillId="0" borderId="10" xfId="4" applyFont="1" applyBorder="1"/>
    <xf numFmtId="165" fontId="7" fillId="0" borderId="10" xfId="4" applyNumberFormat="1" applyFont="1" applyBorder="1" applyAlignment="1">
      <alignment horizontal="center"/>
    </xf>
    <xf numFmtId="1" fontId="7" fillId="0" borderId="10" xfId="4" applyNumberFormat="1" applyFont="1" applyBorder="1" applyAlignment="1">
      <alignment horizontal="center"/>
    </xf>
    <xf numFmtId="165" fontId="7" fillId="0" borderId="0" xfId="4" applyNumberFormat="1"/>
    <xf numFmtId="0" fontId="7" fillId="0" borderId="41" xfId="4" applyBorder="1"/>
    <xf numFmtId="0" fontId="7" fillId="0" borderId="42" xfId="4" applyBorder="1"/>
    <xf numFmtId="0" fontId="7" fillId="0" borderId="43" xfId="4" applyBorder="1"/>
    <xf numFmtId="0" fontId="0" fillId="4" borderId="44" xfId="0" applyFill="1" applyBorder="1"/>
    <xf numFmtId="0" fontId="0" fillId="0" borderId="45" xfId="0" applyBorder="1"/>
    <xf numFmtId="0" fontId="0" fillId="5" borderId="44" xfId="0" applyFill="1" applyBorder="1"/>
    <xf numFmtId="0" fontId="0" fillId="6" borderId="44" xfId="0" applyFill="1" applyBorder="1"/>
    <xf numFmtId="0" fontId="0" fillId="7" borderId="44" xfId="0" applyFill="1" applyBorder="1"/>
    <xf numFmtId="0" fontId="0" fillId="0" borderId="44" xfId="0" applyBorder="1"/>
    <xf numFmtId="0" fontId="7" fillId="0" borderId="46" xfId="4" applyBorder="1"/>
    <xf numFmtId="0" fontId="7" fillId="0" borderId="47" xfId="4" applyBorder="1"/>
    <xf numFmtId="0" fontId="7" fillId="0" borderId="48" xfId="4" applyBorder="1"/>
    <xf numFmtId="0" fontId="38" fillId="0" borderId="0" xfId="1" applyFont="1" applyBorder="1" applyAlignment="1" applyProtection="1">
      <alignment horizontal="center" vertical="center"/>
    </xf>
    <xf numFmtId="0" fontId="39" fillId="0" borderId="0" xfId="1" applyFont="1" applyBorder="1" applyAlignment="1" applyProtection="1">
      <alignment vertical="center"/>
    </xf>
    <xf numFmtId="0" fontId="41" fillId="0" borderId="0" xfId="10" applyFont="1" applyBorder="1"/>
    <xf numFmtId="0" fontId="42" fillId="2" borderId="0" xfId="10" applyFont="1" applyFill="1" applyBorder="1"/>
    <xf numFmtId="0" fontId="42" fillId="0" borderId="0" xfId="10" applyFont="1" applyBorder="1" applyAlignment="1">
      <alignment horizontal="center"/>
    </xf>
    <xf numFmtId="0" fontId="42" fillId="0" borderId="0" xfId="10" applyFont="1" applyBorder="1" applyAlignment="1">
      <alignment horizontal="left" vertical="top" wrapText="1"/>
    </xf>
    <xf numFmtId="167" fontId="42" fillId="0" borderId="0" xfId="10" applyNumberFormat="1" applyFont="1" applyBorder="1" applyAlignment="1">
      <alignment horizontal="right" vertical="center"/>
    </xf>
    <xf numFmtId="0" fontId="42" fillId="0" borderId="0" xfId="10" applyFont="1" applyBorder="1" applyAlignment="1">
      <alignment horizontal="center" wrapText="1"/>
    </xf>
    <xf numFmtId="0" fontId="43" fillId="0" borderId="0" xfId="6" applyFont="1" applyBorder="1"/>
    <xf numFmtId="0" fontId="43" fillId="0" borderId="0" xfId="6" applyFont="1" applyBorder="1" applyAlignment="1">
      <alignment horizontal="center"/>
    </xf>
    <xf numFmtId="165" fontId="11" fillId="0" borderId="0" xfId="7" applyNumberFormat="1" applyFont="1"/>
    <xf numFmtId="0" fontId="11" fillId="0" borderId="0" xfId="7" applyFont="1" applyAlignment="1">
      <alignment horizontal="right" wrapText="1"/>
    </xf>
    <xf numFmtId="0" fontId="11" fillId="0" borderId="0" xfId="7" applyFont="1" applyAlignment="1">
      <alignment horizontal="right"/>
    </xf>
    <xf numFmtId="0" fontId="45" fillId="0" borderId="0" xfId="7" applyFont="1"/>
    <xf numFmtId="0" fontId="11" fillId="0" borderId="0" xfId="7" applyFont="1" applyFill="1"/>
    <xf numFmtId="0" fontId="7" fillId="0" borderId="0" xfId="4" applyAlignment="1">
      <alignment wrapText="1"/>
    </xf>
    <xf numFmtId="0" fontId="16" fillId="0" borderId="0" xfId="1" applyFont="1" applyAlignment="1" applyProtection="1"/>
    <xf numFmtId="165" fontId="7" fillId="0" borderId="27" xfId="4" applyNumberFormat="1" applyFill="1" applyBorder="1" applyAlignment="1">
      <alignment horizontal="center" wrapText="1"/>
    </xf>
    <xf numFmtId="0" fontId="10" fillId="3" borderId="40" xfId="4" applyFont="1" applyFill="1" applyBorder="1" applyAlignment="1">
      <alignment horizontal="center" vertical="center" wrapText="1"/>
    </xf>
    <xf numFmtId="0" fontId="7" fillId="0" borderId="0" xfId="4" applyAlignment="1">
      <alignment horizontal="left"/>
    </xf>
    <xf numFmtId="0" fontId="16" fillId="0" borderId="0" xfId="1" applyFont="1" applyAlignment="1" applyProtection="1">
      <alignment horizontal="center" vertical="center" wrapText="1"/>
    </xf>
    <xf numFmtId="0" fontId="10" fillId="3" borderId="22" xfId="4" applyFont="1" applyFill="1" applyBorder="1" applyAlignment="1">
      <alignment horizontal="center" vertical="center" wrapText="1"/>
    </xf>
    <xf numFmtId="0" fontId="12" fillId="0" borderId="0" xfId="4" applyFont="1" applyAlignment="1">
      <alignment horizontal="right" wrapText="1"/>
    </xf>
    <xf numFmtId="0" fontId="12" fillId="8" borderId="0" xfId="0" applyFont="1" applyFill="1"/>
    <xf numFmtId="0" fontId="11" fillId="0" borderId="0" xfId="6" applyFont="1" applyFill="1" applyBorder="1" applyAlignment="1">
      <alignment horizontal="center" vertical="center"/>
    </xf>
    <xf numFmtId="0" fontId="46" fillId="0" borderId="0" xfId="0" applyNumberFormat="1" applyFont="1" applyAlignment="1">
      <alignment horizontal="center"/>
    </xf>
    <xf numFmtId="166" fontId="0" fillId="0" borderId="0" xfId="0" applyNumberFormat="1"/>
    <xf numFmtId="0" fontId="26" fillId="0" borderId="0" xfId="4" applyFont="1" applyBorder="1" applyAlignment="1">
      <alignment horizontal="center" wrapText="1"/>
    </xf>
    <xf numFmtId="0" fontId="26" fillId="0" borderId="0" xfId="4" applyFont="1" applyBorder="1" applyAlignment="1">
      <alignment wrapText="1"/>
    </xf>
    <xf numFmtId="0" fontId="20" fillId="0" borderId="0" xfId="4" applyFont="1" applyFill="1" applyBorder="1" applyAlignment="1">
      <alignment vertical="center" wrapText="1"/>
    </xf>
    <xf numFmtId="0" fontId="10" fillId="0" borderId="0" xfId="4" applyFont="1" applyFill="1" applyBorder="1" applyAlignment="1">
      <alignment vertical="center" wrapText="1"/>
    </xf>
    <xf numFmtId="165" fontId="7" fillId="0" borderId="0" xfId="4" applyNumberFormat="1" applyFill="1" applyBorder="1" applyAlignment="1">
      <alignment wrapText="1"/>
    </xf>
    <xf numFmtId="165" fontId="7" fillId="0" borderId="28" xfId="4" applyNumberFormat="1" applyFill="1" applyBorder="1" applyAlignment="1">
      <alignment horizontal="center" wrapText="1"/>
    </xf>
    <xf numFmtId="0" fontId="15" fillId="0" borderId="52" xfId="1" applyFill="1" applyBorder="1" applyAlignment="1" applyProtection="1">
      <alignment horizontal="center" vertical="center"/>
    </xf>
    <xf numFmtId="0" fontId="7" fillId="0" borderId="52" xfId="4" applyFont="1" applyFill="1" applyBorder="1" applyAlignment="1">
      <alignment horizontal="left" vertical="center" wrapText="1" indent="1"/>
    </xf>
    <xf numFmtId="0" fontId="7" fillId="0" borderId="53" xfId="4" applyBorder="1" applyAlignment="1">
      <alignment vertical="center"/>
    </xf>
    <xf numFmtId="0" fontId="20" fillId="3" borderId="18" xfId="4" applyFont="1" applyFill="1" applyBorder="1" applyAlignment="1">
      <alignment horizontal="center" vertical="center" wrapText="1"/>
    </xf>
    <xf numFmtId="0" fontId="7" fillId="0" borderId="0" xfId="4"/>
    <xf numFmtId="0" fontId="12" fillId="0" borderId="0" xfId="4" applyFont="1" applyAlignment="1">
      <alignment horizontal="left" wrapText="1"/>
    </xf>
    <xf numFmtId="0" fontId="12" fillId="0" borderId="0" xfId="4" applyFont="1" applyAlignment="1">
      <alignment wrapText="1"/>
    </xf>
    <xf numFmtId="0" fontId="12" fillId="0" borderId="0" xfId="4" applyFont="1" applyFill="1" applyBorder="1" applyAlignment="1">
      <alignment wrapText="1"/>
    </xf>
    <xf numFmtId="0" fontId="11" fillId="0" borderId="0" xfId="7" applyFont="1" applyFill="1" applyAlignment="1">
      <alignment vertical="center" wrapText="1"/>
    </xf>
    <xf numFmtId="0" fontId="47" fillId="0" borderId="0" xfId="7" applyFont="1"/>
    <xf numFmtId="0" fontId="8" fillId="0" borderId="0" xfId="5" applyFont="1" applyAlignment="1">
      <alignment horizontal="left"/>
    </xf>
    <xf numFmtId="0" fontId="48" fillId="0" borderId="0" xfId="0" applyFont="1"/>
    <xf numFmtId="1" fontId="44" fillId="9" borderId="54" xfId="4" applyNumberFormat="1" applyFont="1" applyFill="1" applyBorder="1" applyAlignment="1">
      <alignment horizontal="center" wrapText="1"/>
    </xf>
    <xf numFmtId="1" fontId="44" fillId="9" borderId="55" xfId="4" applyNumberFormat="1" applyFont="1" applyFill="1" applyBorder="1" applyAlignment="1">
      <alignment horizontal="center" wrapText="1"/>
    </xf>
    <xf numFmtId="1" fontId="44" fillId="9" borderId="56" xfId="4" applyNumberFormat="1" applyFont="1" applyFill="1" applyBorder="1" applyAlignment="1">
      <alignment horizontal="center" wrapText="1"/>
    </xf>
    <xf numFmtId="1" fontId="44" fillId="9" borderId="31" xfId="4" applyNumberFormat="1" applyFont="1" applyFill="1" applyBorder="1" applyAlignment="1">
      <alignment horizontal="center" wrapText="1"/>
    </xf>
    <xf numFmtId="1" fontId="44" fillId="9" borderId="0" xfId="4" applyNumberFormat="1" applyFont="1" applyFill="1" applyBorder="1" applyAlignment="1">
      <alignment horizontal="center" wrapText="1"/>
    </xf>
    <xf numFmtId="1" fontId="44" fillId="9" borderId="39" xfId="4" applyNumberFormat="1" applyFont="1" applyFill="1" applyBorder="1" applyAlignment="1">
      <alignment horizontal="center" wrapText="1"/>
    </xf>
    <xf numFmtId="1" fontId="44" fillId="9" borderId="57" xfId="4" applyNumberFormat="1" applyFont="1" applyFill="1" applyBorder="1" applyAlignment="1">
      <alignment horizontal="center" wrapText="1"/>
    </xf>
    <xf numFmtId="1" fontId="44" fillId="9" borderId="58" xfId="4" applyNumberFormat="1" applyFont="1" applyFill="1" applyBorder="1" applyAlignment="1">
      <alignment horizontal="center" wrapText="1"/>
    </xf>
    <xf numFmtId="1" fontId="44" fillId="9" borderId="59" xfId="4" applyNumberFormat="1" applyFont="1" applyFill="1" applyBorder="1" applyAlignment="1">
      <alignment horizontal="center" wrapText="1"/>
    </xf>
    <xf numFmtId="0" fontId="49" fillId="3" borderId="24" xfId="4" applyNumberFormat="1" applyFont="1" applyFill="1" applyBorder="1" applyAlignment="1">
      <alignment horizontal="center" vertical="center"/>
    </xf>
    <xf numFmtId="0" fontId="24" fillId="0" borderId="0" xfId="1" applyFont="1" applyBorder="1" applyAlignment="1" applyProtection="1">
      <alignment horizontal="center" vertical="center"/>
    </xf>
    <xf numFmtId="0" fontId="7" fillId="0" borderId="0" xfId="4"/>
    <xf numFmtId="0" fontId="20" fillId="3" borderId="53" xfId="4" applyFont="1" applyFill="1" applyBorder="1" applyAlignment="1">
      <alignment horizontal="center" vertical="center" wrapText="1"/>
    </xf>
    <xf numFmtId="0" fontId="20" fillId="3" borderId="62" xfId="4" applyFont="1" applyFill="1" applyBorder="1" applyAlignment="1">
      <alignment horizontal="center" vertical="center" wrapText="1"/>
    </xf>
    <xf numFmtId="0" fontId="20" fillId="3" borderId="63" xfId="4" applyFont="1" applyFill="1" applyBorder="1" applyAlignment="1">
      <alignment horizontal="center" vertical="center"/>
    </xf>
    <xf numFmtId="0" fontId="15" fillId="0" borderId="52" xfId="1" applyFill="1" applyBorder="1" applyAlignment="1" applyProtection="1">
      <alignment horizontal="center" vertical="center" wrapText="1"/>
    </xf>
    <xf numFmtId="0" fontId="7" fillId="0" borderId="52" xfId="7" applyFont="1" applyFill="1" applyBorder="1" applyAlignment="1">
      <alignment horizontal="left" vertical="center" wrapText="1" indent="1"/>
    </xf>
    <xf numFmtId="0" fontId="7" fillId="0" borderId="0" xfId="4" applyFont="1" applyAlignment="1">
      <alignment horizontal="left" vertical="center" indent="1"/>
    </xf>
    <xf numFmtId="0" fontId="34" fillId="0" borderId="0" xfId="0" applyFont="1" applyFill="1" applyAlignment="1">
      <alignment vertical="center" wrapText="1"/>
    </xf>
    <xf numFmtId="0" fontId="16" fillId="0" borderId="0" xfId="1" applyFont="1" applyAlignment="1" applyProtection="1">
      <alignment horizontal="right" vertical="center" wrapText="1"/>
    </xf>
    <xf numFmtId="0" fontId="16" fillId="0" borderId="0" xfId="1" applyFont="1" applyAlignment="1" applyProtection="1">
      <alignment horizontal="right"/>
    </xf>
    <xf numFmtId="0" fontId="21" fillId="0" borderId="0" xfId="4" applyFont="1" applyBorder="1" applyAlignment="1">
      <alignment horizontal="center" vertical="center" wrapText="1"/>
    </xf>
    <xf numFmtId="0" fontId="7" fillId="0" borderId="0" xfId="4" applyFill="1"/>
    <xf numFmtId="165" fontId="46" fillId="0" borderId="0" xfId="0" applyNumberFormat="1" applyFont="1" applyAlignment="1">
      <alignment horizontal="center"/>
    </xf>
    <xf numFmtId="0" fontId="16" fillId="0" borderId="0" xfId="1" applyFont="1" applyAlignment="1" applyProtection="1">
      <alignment horizontal="right"/>
    </xf>
    <xf numFmtId="0" fontId="50" fillId="0" borderId="0" xfId="4" applyFont="1"/>
    <xf numFmtId="0" fontId="20" fillId="3" borderId="20" xfId="4" applyFont="1" applyFill="1" applyBorder="1" applyAlignment="1">
      <alignment vertical="center" wrapText="1"/>
    </xf>
    <xf numFmtId="0" fontId="27" fillId="0" borderId="0" xfId="7" applyFont="1" applyFill="1"/>
    <xf numFmtId="0" fontId="12" fillId="0" borderId="0" xfId="0" applyFont="1" applyFill="1"/>
    <xf numFmtId="0" fontId="7" fillId="0" borderId="0" xfId="4" applyFill="1" applyAlignment="1">
      <alignment wrapText="1"/>
    </xf>
    <xf numFmtId="0" fontId="7" fillId="0" borderId="0" xfId="4" applyFill="1" applyAlignment="1">
      <alignment horizontal="left" wrapText="1"/>
    </xf>
    <xf numFmtId="0" fontId="7" fillId="0" borderId="0" xfId="4" applyFill="1" applyAlignment="1">
      <alignment horizontal="left"/>
    </xf>
    <xf numFmtId="0" fontId="5" fillId="0" borderId="0" xfId="0" applyFont="1" applyFill="1"/>
    <xf numFmtId="0" fontId="18" fillId="0" borderId="0" xfId="4" applyFont="1" applyFill="1" applyAlignment="1">
      <alignment vertical="center" wrapText="1"/>
    </xf>
    <xf numFmtId="0" fontId="12" fillId="0" borderId="0" xfId="4" applyFont="1" applyFill="1" applyAlignment="1">
      <alignment vertical="center" wrapText="1"/>
    </xf>
    <xf numFmtId="0" fontId="8" fillId="0" borderId="0" xfId="4" applyFont="1" applyAlignment="1">
      <alignment horizontal="left" vertical="center"/>
    </xf>
    <xf numFmtId="0" fontId="24" fillId="0" borderId="0" xfId="1" applyFont="1" applyBorder="1" applyAlignment="1" applyProtection="1">
      <alignment horizontal="center" vertical="center"/>
    </xf>
    <xf numFmtId="0" fontId="20" fillId="3" borderId="60" xfId="4" applyFont="1" applyFill="1" applyBorder="1" applyAlignment="1">
      <alignment horizontal="center" vertical="center" wrapText="1"/>
    </xf>
    <xf numFmtId="0" fontId="20" fillId="3" borderId="61" xfId="4" applyFont="1" applyFill="1" applyBorder="1" applyAlignment="1">
      <alignment horizontal="center" vertical="center" wrapText="1"/>
    </xf>
    <xf numFmtId="0" fontId="12" fillId="0" borderId="0" xfId="4" applyFont="1" applyFill="1" applyAlignment="1">
      <alignment horizontal="left" vertical="center" wrapText="1"/>
    </xf>
    <xf numFmtId="0" fontId="16" fillId="0" borderId="0" xfId="1" applyFont="1" applyAlignment="1" applyProtection="1">
      <alignment horizontal="right" vertical="center" wrapText="1"/>
    </xf>
    <xf numFmtId="0" fontId="11" fillId="0" borderId="0" xfId="7" applyFont="1" applyFill="1" applyAlignment="1">
      <alignment wrapText="1"/>
    </xf>
    <xf numFmtId="0" fontId="17" fillId="0" borderId="0" xfId="4" applyFont="1" applyAlignment="1">
      <alignment horizontal="left" vertical="center" wrapText="1"/>
    </xf>
    <xf numFmtId="0" fontId="8" fillId="0" borderId="0" xfId="4" applyFont="1" applyAlignment="1">
      <alignment horizontal="left" vertical="center" wrapText="1"/>
    </xf>
    <xf numFmtId="0" fontId="16" fillId="0" borderId="0" xfId="1" applyFont="1" applyAlignment="1" applyProtection="1">
      <alignment horizontal="right"/>
    </xf>
    <xf numFmtId="0" fontId="10" fillId="3" borderId="19" xfId="6" applyFont="1" applyFill="1" applyBorder="1" applyAlignment="1">
      <alignment horizontal="center" vertical="center"/>
    </xf>
    <xf numFmtId="0" fontId="10" fillId="3" borderId="3" xfId="6" applyFont="1" applyFill="1" applyBorder="1" applyAlignment="1">
      <alignment horizontal="center" vertical="center" wrapText="1"/>
    </xf>
    <xf numFmtId="0" fontId="10" fillId="3" borderId="35" xfId="6" applyFont="1" applyFill="1" applyBorder="1" applyAlignment="1">
      <alignment horizontal="center" vertical="center" wrapText="1"/>
    </xf>
    <xf numFmtId="0" fontId="10" fillId="3" borderId="36" xfId="6" applyFont="1" applyFill="1" applyBorder="1" applyAlignment="1">
      <alignment horizontal="center" vertical="center"/>
    </xf>
    <xf numFmtId="0" fontId="10" fillId="3" borderId="37" xfId="6" applyFont="1" applyFill="1" applyBorder="1" applyAlignment="1">
      <alignment horizontal="center" vertical="center"/>
    </xf>
    <xf numFmtId="0" fontId="10" fillId="3" borderId="26" xfId="6" applyFont="1" applyFill="1" applyBorder="1" applyAlignment="1">
      <alignment horizontal="center" vertical="center"/>
    </xf>
    <xf numFmtId="0" fontId="10" fillId="3" borderId="23" xfId="6" applyFont="1" applyFill="1" applyBorder="1" applyAlignment="1">
      <alignment horizontal="center" vertical="center"/>
    </xf>
    <xf numFmtId="0" fontId="11" fillId="0" borderId="19" xfId="6" applyFont="1" applyBorder="1" applyAlignment="1">
      <alignment horizontal="center" vertical="center"/>
    </xf>
    <xf numFmtId="0" fontId="40" fillId="0" borderId="0" xfId="10" applyFont="1" applyBorder="1" applyAlignment="1">
      <alignment horizontal="center" vertical="center" wrapText="1"/>
    </xf>
    <xf numFmtId="0" fontId="42" fillId="0" borderId="0" xfId="10" applyFont="1" applyBorder="1" applyAlignment="1">
      <alignment horizontal="left" wrapText="1"/>
    </xf>
    <xf numFmtId="0" fontId="42" fillId="0" borderId="0" xfId="10" applyFont="1" applyBorder="1" applyAlignment="1">
      <alignment horizontal="center" wrapText="1"/>
    </xf>
    <xf numFmtId="0" fontId="42" fillId="0" borderId="0" xfId="10" applyFont="1" applyBorder="1" applyAlignment="1">
      <alignment horizontal="left" vertical="top"/>
    </xf>
    <xf numFmtId="0" fontId="42" fillId="0" borderId="0" xfId="10" applyFont="1" applyBorder="1" applyAlignment="1">
      <alignment horizontal="left" vertical="top" wrapText="1"/>
    </xf>
    <xf numFmtId="0" fontId="12" fillId="0" borderId="0" xfId="4" applyNumberFormat="1" applyFont="1" applyFill="1" applyBorder="1" applyAlignment="1">
      <alignment vertical="center" wrapText="1"/>
    </xf>
    <xf numFmtId="0" fontId="8" fillId="0" borderId="0" xfId="4" applyFont="1" applyAlignment="1">
      <alignment horizontal="left" wrapText="1"/>
    </xf>
    <xf numFmtId="0" fontId="14" fillId="0" borderId="0" xfId="4" applyFont="1" applyAlignment="1">
      <alignment horizontal="left" vertical="center" wrapText="1"/>
    </xf>
    <xf numFmtId="0" fontId="23" fillId="0" borderId="0" xfId="4" applyFont="1" applyFill="1" applyAlignment="1">
      <alignment horizontal="left" vertical="center" wrapText="1" indent="4"/>
    </xf>
    <xf numFmtId="0" fontId="12" fillId="0" borderId="0" xfId="4" applyFont="1" applyFill="1" applyBorder="1" applyAlignment="1">
      <alignment horizontal="left" vertical="center" wrapText="1"/>
    </xf>
    <xf numFmtId="0" fontId="20" fillId="3" borderId="30" xfId="4" applyNumberFormat="1" applyFont="1" applyFill="1" applyBorder="1" applyAlignment="1">
      <alignment horizontal="center" vertical="center" wrapText="1"/>
    </xf>
    <xf numFmtId="0" fontId="20" fillId="3" borderId="17" xfId="4" applyNumberFormat="1" applyFont="1" applyFill="1" applyBorder="1" applyAlignment="1">
      <alignment horizontal="center" vertical="center" wrapText="1"/>
    </xf>
    <xf numFmtId="0" fontId="20" fillId="3" borderId="49" xfId="4" applyFont="1" applyFill="1" applyBorder="1" applyAlignment="1">
      <alignment horizontal="left" vertical="center"/>
    </xf>
    <xf numFmtId="0" fontId="20" fillId="3" borderId="50" xfId="4" applyFont="1" applyFill="1" applyBorder="1" applyAlignment="1">
      <alignment horizontal="left" vertical="center"/>
    </xf>
    <xf numFmtId="0" fontId="20" fillId="3" borderId="50" xfId="4" applyFont="1" applyFill="1" applyBorder="1" applyAlignment="1">
      <alignment horizontal="center" vertical="center" wrapText="1"/>
    </xf>
    <xf numFmtId="0" fontId="20" fillId="3" borderId="51" xfId="4" applyFont="1" applyFill="1" applyBorder="1" applyAlignment="1">
      <alignment horizontal="center" vertical="center" wrapText="1"/>
    </xf>
    <xf numFmtId="0" fontId="21" fillId="0" borderId="0" xfId="4" applyFont="1" applyBorder="1" applyAlignment="1">
      <alignment horizontal="center" vertical="center" wrapText="1"/>
    </xf>
    <xf numFmtId="0" fontId="7" fillId="0" borderId="29" xfId="4" applyFill="1" applyBorder="1" applyAlignment="1">
      <alignment horizontal="center"/>
    </xf>
    <xf numFmtId="0" fontId="7" fillId="0" borderId="32" xfId="4" applyFill="1" applyBorder="1" applyAlignment="1">
      <alignment horizontal="center"/>
    </xf>
    <xf numFmtId="0" fontId="7" fillId="0" borderId="28" xfId="4" applyFill="1" applyBorder="1" applyAlignment="1">
      <alignment horizontal="center"/>
    </xf>
    <xf numFmtId="0" fontId="20" fillId="3" borderId="16" xfId="4" applyFont="1" applyFill="1" applyBorder="1" applyAlignment="1">
      <alignment horizontal="center" vertical="center"/>
    </xf>
    <xf numFmtId="0" fontId="20" fillId="3" borderId="18" xfId="4" applyFont="1" applyFill="1" applyBorder="1" applyAlignment="1">
      <alignment horizontal="center" vertical="center"/>
    </xf>
    <xf numFmtId="0" fontId="20" fillId="3" borderId="34" xfId="4" applyNumberFormat="1" applyFont="1" applyFill="1" applyBorder="1" applyAlignment="1">
      <alignment horizontal="center" vertical="center" wrapText="1"/>
    </xf>
    <xf numFmtId="0" fontId="20" fillId="3" borderId="25" xfId="4" applyNumberFormat="1" applyFont="1" applyFill="1" applyBorder="1" applyAlignment="1">
      <alignment horizontal="center" vertical="center" wrapText="1"/>
    </xf>
    <xf numFmtId="0" fontId="20" fillId="3" borderId="38" xfId="4" applyNumberFormat="1" applyFont="1" applyFill="1" applyBorder="1" applyAlignment="1">
      <alignment horizontal="center" vertical="center" wrapText="1"/>
    </xf>
    <xf numFmtId="0" fontId="34" fillId="0" borderId="0" xfId="0" applyFont="1" applyAlignment="1">
      <alignment wrapText="1"/>
    </xf>
    <xf numFmtId="0" fontId="34" fillId="0" borderId="0" xfId="0" applyFont="1" applyAlignment="1"/>
    <xf numFmtId="0" fontId="12" fillId="0" borderId="0" xfId="5" applyFont="1" applyFill="1" applyAlignment="1">
      <alignment horizontal="left" vertical="center" wrapText="1"/>
    </xf>
    <xf numFmtId="0" fontId="12" fillId="0" borderId="0" xfId="4" applyNumberFormat="1" applyFont="1" applyFill="1" applyBorder="1" applyAlignment="1">
      <alignment wrapText="1"/>
    </xf>
    <xf numFmtId="0" fontId="8" fillId="0" borderId="0" xfId="4" applyFont="1" applyAlignment="1">
      <alignment horizontal="left" vertical="top" wrapText="1"/>
    </xf>
    <xf numFmtId="0" fontId="36" fillId="0" borderId="0" xfId="12" applyFont="1" applyAlignment="1"/>
    <xf numFmtId="0" fontId="16" fillId="0" borderId="24" xfId="1" applyFont="1" applyBorder="1" applyAlignment="1" applyProtection="1">
      <alignment horizontal="left"/>
    </xf>
    <xf numFmtId="0" fontId="20" fillId="3" borderId="30" xfId="4" applyFont="1" applyFill="1" applyBorder="1" applyAlignment="1">
      <alignment horizontal="center" vertical="center" wrapText="1"/>
    </xf>
    <xf numFmtId="0" fontId="20" fillId="3" borderId="33" xfId="4" applyFont="1" applyFill="1" applyBorder="1" applyAlignment="1">
      <alignment horizontal="center" vertical="center" wrapText="1"/>
    </xf>
  </cellXfs>
  <cellStyles count="18">
    <cellStyle name="Excel Built-in Normal" xfId="13"/>
    <cellStyle name="Hyperlink" xfId="1" builtinId="8"/>
    <cellStyle name="Hyperlink 2" xfId="2"/>
    <cellStyle name="Hyperlink 3" xfId="3"/>
    <cellStyle name="Hyperlink 3 2" xfId="11"/>
    <cellStyle name="Normal" xfId="0" builtinId="0"/>
    <cellStyle name="Normal 2" xfId="4"/>
    <cellStyle name="Normal 3" xfId="5"/>
    <cellStyle name="Normal 3 2" xfId="9"/>
    <cellStyle name="Normal 4" xfId="8"/>
    <cellStyle name="Normal 5" xfId="12"/>
    <cellStyle name="Normal 6" xfId="14"/>
    <cellStyle name="Normal 7" xfId="15"/>
    <cellStyle name="Normal 8" xfId="16"/>
    <cellStyle name="Normal 8 2" xfId="17"/>
    <cellStyle name="Normal_Chart 6 DATA" xfId="10"/>
    <cellStyle name="Normal_chart3" xfId="6"/>
    <cellStyle name="Normal_chart3 2" xfId="7"/>
  </cellStyles>
  <dxfs count="5">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ill>
        <patternFill>
          <bgColor rgb="FFFFC000"/>
        </patternFill>
      </fill>
    </dxf>
    <dxf>
      <fill>
        <patternFill>
          <bgColor rgb="FFFF0000"/>
        </patternFill>
      </fill>
    </dxf>
  </dxfs>
  <tableStyles count="0" defaultTableStyle="TableStyleMedium9" defaultPivotStyle="PivotStyleLight16"/>
  <colors>
    <mruColors>
      <color rgb="FF0070C0"/>
      <color rgb="FF333399"/>
      <color rgb="FF99CC00"/>
      <color rgb="FFFFFFFF"/>
      <color rgb="FFFFFFCC"/>
      <color rgb="FF008000"/>
      <color rgb="FF9999FF"/>
      <color rgb="FF003366"/>
      <color rgb="FF993366"/>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78582372175545057"/>
          <c:h val="0.75436635994267798"/>
        </c:manualLayout>
      </c:layout>
      <c:barChart>
        <c:barDir val="col"/>
        <c:grouping val="clustered"/>
        <c:varyColors val="0"/>
        <c:ser>
          <c:idx val="0"/>
          <c:order val="0"/>
          <c:tx>
            <c:strRef>
              <c:f>'Chart 4.1 DATA'!$B$2</c:f>
              <c:strCache>
                <c:ptCount val="1"/>
                <c:pt idx="0">
                  <c:v>2017 (%)</c:v>
                </c:pt>
              </c:strCache>
            </c:strRef>
          </c:tx>
          <c:spPr>
            <a:solidFill>
              <a:schemeClr val="bg1">
                <a:lumMod val="65000"/>
              </a:schemeClr>
            </a:solidFill>
          </c:spPr>
          <c:invertIfNegative val="0"/>
          <c:cat>
            <c:strRef>
              <c:f>'Chart 4.1 DATA'!$A$3:$A$21</c:f>
              <c:strCache>
                <c:ptCount val="19"/>
                <c:pt idx="0">
                  <c:v>Total</c:v>
                </c:pt>
                <c:pt idx="1">
                  <c:v>WGH</c:v>
                </c:pt>
                <c:pt idx="2">
                  <c:v>RIE</c:v>
                </c:pt>
                <c:pt idx="3">
                  <c:v>Balfour</c:v>
                </c:pt>
                <c:pt idx="4">
                  <c:v>Hairmyres</c:v>
                </c:pt>
                <c:pt idx="5">
                  <c:v>DGRI</c:v>
                </c:pt>
                <c:pt idx="6">
                  <c:v>Wishaw</c:v>
                </c:pt>
                <c:pt idx="7">
                  <c:v>Crosshouse</c:v>
                </c:pt>
                <c:pt idx="8">
                  <c:v>Monklands</c:v>
                </c:pt>
                <c:pt idx="9">
                  <c:v>ARI</c:v>
                </c:pt>
                <c:pt idx="10">
                  <c:v>Dr Grays</c:v>
                </c:pt>
                <c:pt idx="11">
                  <c:v>VHK</c:v>
                </c:pt>
                <c:pt idx="12">
                  <c:v>SJH</c:v>
                </c:pt>
                <c:pt idx="13">
                  <c:v>PRI</c:v>
                </c:pt>
                <c:pt idx="14">
                  <c:v>Ninewells</c:v>
                </c:pt>
                <c:pt idx="15">
                  <c:v>Western Isles</c:v>
                </c:pt>
                <c:pt idx="16">
                  <c:v>QMH</c:v>
                </c:pt>
                <c:pt idx="17">
                  <c:v>Borders</c:v>
                </c:pt>
                <c:pt idx="18">
                  <c:v>FVRH</c:v>
                </c:pt>
              </c:strCache>
            </c:strRef>
          </c:cat>
          <c:val>
            <c:numRef>
              <c:f>'Chart 4.1 DATA'!$B$3:$B$21</c:f>
              <c:numCache>
                <c:formatCode>0</c:formatCode>
                <c:ptCount val="19"/>
                <c:pt idx="0">
                  <c:v>81.852986217457897</c:v>
                </c:pt>
                <c:pt idx="1">
                  <c:v>96.205357142857139</c:v>
                </c:pt>
                <c:pt idx="2">
                  <c:v>91.469194312796205</c:v>
                </c:pt>
                <c:pt idx="3">
                  <c:v>87.5</c:v>
                </c:pt>
                <c:pt idx="4">
                  <c:v>90.625</c:v>
                </c:pt>
                <c:pt idx="5">
                  <c:v>83.687943262411352</c:v>
                </c:pt>
                <c:pt idx="6">
                  <c:v>82.677165354330711</c:v>
                </c:pt>
                <c:pt idx="7">
                  <c:v>86.797752808988761</c:v>
                </c:pt>
                <c:pt idx="8">
                  <c:v>96.855345911949684</c:v>
                </c:pt>
                <c:pt idx="9">
                  <c:v>79.010238907849825</c:v>
                </c:pt>
                <c:pt idx="10">
                  <c:v>82.978723404255319</c:v>
                </c:pt>
                <c:pt idx="11">
                  <c:v>85.214007782101163</c:v>
                </c:pt>
                <c:pt idx="12">
                  <c:v>74.747474747474755</c:v>
                </c:pt>
                <c:pt idx="13">
                  <c:v>86.092715231788077</c:v>
                </c:pt>
                <c:pt idx="14">
                  <c:v>72.608695652173921</c:v>
                </c:pt>
                <c:pt idx="15">
                  <c:v>70</c:v>
                </c:pt>
                <c:pt idx="16">
                  <c:v>73.743016759776538</c:v>
                </c:pt>
                <c:pt idx="17">
                  <c:v>69.753086419753089</c:v>
                </c:pt>
                <c:pt idx="18">
                  <c:v>58.039215686274517</c:v>
                </c:pt>
              </c:numCache>
            </c:numRef>
          </c:val>
          <c:extLst>
            <c:ext xmlns:c16="http://schemas.microsoft.com/office/drawing/2014/chart" uri="{C3380CC4-5D6E-409C-BE32-E72D297353CC}">
              <c16:uniqueId val="{00000000-A7EF-4D4E-BD82-46868047AB12}"/>
            </c:ext>
          </c:extLst>
        </c:ser>
        <c:ser>
          <c:idx val="1"/>
          <c:order val="1"/>
          <c:tx>
            <c:strRef>
              <c:f>'Chart 4.1 DATA'!$C$2</c:f>
              <c:strCache>
                <c:ptCount val="1"/>
                <c:pt idx="0">
                  <c:v>2018 (%)</c:v>
                </c:pt>
              </c:strCache>
            </c:strRef>
          </c:tx>
          <c:invertIfNegative val="0"/>
          <c:dPt>
            <c:idx val="0"/>
            <c:invertIfNegative val="0"/>
            <c:bubble3D val="0"/>
            <c:spPr>
              <a:solidFill>
                <a:srgbClr val="00B050"/>
              </a:solidFill>
            </c:spPr>
            <c:extLst>
              <c:ext xmlns:c16="http://schemas.microsoft.com/office/drawing/2014/chart" uri="{C3380CC4-5D6E-409C-BE32-E72D297353CC}">
                <c16:uniqueId val="{00000001-A7EF-4D4E-BD82-46868047AB12}"/>
              </c:ext>
            </c:extLst>
          </c:dPt>
          <c:dPt>
            <c:idx val="1"/>
            <c:invertIfNegative val="0"/>
            <c:bubble3D val="0"/>
            <c:spPr>
              <a:solidFill>
                <a:srgbClr val="FFC000"/>
              </a:solidFill>
            </c:spPr>
            <c:extLst>
              <c:ext xmlns:c16="http://schemas.microsoft.com/office/drawing/2014/chart" uri="{C3380CC4-5D6E-409C-BE32-E72D297353CC}">
                <c16:uniqueId val="{00000002-A7EF-4D4E-BD82-46868047AB12}"/>
              </c:ext>
            </c:extLst>
          </c:dPt>
          <c:dPt>
            <c:idx val="2"/>
            <c:invertIfNegative val="0"/>
            <c:bubble3D val="0"/>
            <c:spPr>
              <a:solidFill>
                <a:srgbClr val="FFC000"/>
              </a:solidFill>
            </c:spPr>
            <c:extLst>
              <c:ext xmlns:c16="http://schemas.microsoft.com/office/drawing/2014/chart" uri="{C3380CC4-5D6E-409C-BE32-E72D297353CC}">
                <c16:uniqueId val="{00000003-A7EF-4D4E-BD82-46868047AB12}"/>
              </c:ext>
            </c:extLst>
          </c:dPt>
          <c:dPt>
            <c:idx val="3"/>
            <c:invertIfNegative val="0"/>
            <c:bubble3D val="0"/>
            <c:spPr>
              <a:solidFill>
                <a:srgbClr val="FFC000"/>
              </a:solidFill>
            </c:spPr>
            <c:extLst>
              <c:ext xmlns:c16="http://schemas.microsoft.com/office/drawing/2014/chart" uri="{C3380CC4-5D6E-409C-BE32-E72D297353CC}">
                <c16:uniqueId val="{00000004-A7EF-4D4E-BD82-46868047AB12}"/>
              </c:ext>
            </c:extLst>
          </c:dPt>
          <c:dPt>
            <c:idx val="4"/>
            <c:invertIfNegative val="0"/>
            <c:bubble3D val="0"/>
            <c:spPr>
              <a:solidFill>
                <a:srgbClr val="FFC000"/>
              </a:solidFill>
            </c:spPr>
            <c:extLst>
              <c:ext xmlns:c16="http://schemas.microsoft.com/office/drawing/2014/chart" uri="{C3380CC4-5D6E-409C-BE32-E72D297353CC}">
                <c16:uniqueId val="{00000005-A7EF-4D4E-BD82-46868047AB12}"/>
              </c:ext>
            </c:extLst>
          </c:dPt>
          <c:dPt>
            <c:idx val="5"/>
            <c:invertIfNegative val="0"/>
            <c:bubble3D val="0"/>
            <c:spPr>
              <a:solidFill>
                <a:srgbClr val="00B050"/>
              </a:solidFill>
            </c:spPr>
            <c:extLst>
              <c:ext xmlns:c16="http://schemas.microsoft.com/office/drawing/2014/chart" uri="{C3380CC4-5D6E-409C-BE32-E72D297353CC}">
                <c16:uniqueId val="{00000006-A7EF-4D4E-BD82-46868047AB12}"/>
              </c:ext>
            </c:extLst>
          </c:dPt>
          <c:dPt>
            <c:idx val="6"/>
            <c:invertIfNegative val="0"/>
            <c:bubble3D val="0"/>
            <c:spPr>
              <a:solidFill>
                <a:srgbClr val="FFC000"/>
              </a:solidFill>
            </c:spPr>
            <c:extLst>
              <c:ext xmlns:c16="http://schemas.microsoft.com/office/drawing/2014/chart" uri="{C3380CC4-5D6E-409C-BE32-E72D297353CC}">
                <c16:uniqueId val="{00000007-A7EF-4D4E-BD82-46868047AB12}"/>
              </c:ext>
            </c:extLst>
          </c:dPt>
          <c:dPt>
            <c:idx val="7"/>
            <c:invertIfNegative val="0"/>
            <c:bubble3D val="0"/>
            <c:spPr>
              <a:solidFill>
                <a:srgbClr val="FFC000"/>
              </a:solidFill>
            </c:spPr>
            <c:extLst>
              <c:ext xmlns:c16="http://schemas.microsoft.com/office/drawing/2014/chart" uri="{C3380CC4-5D6E-409C-BE32-E72D297353CC}">
                <c16:uniqueId val="{00000008-A7EF-4D4E-BD82-46868047AB12}"/>
              </c:ext>
            </c:extLst>
          </c:dPt>
          <c:dPt>
            <c:idx val="8"/>
            <c:invertIfNegative val="0"/>
            <c:bubble3D val="0"/>
            <c:spPr>
              <a:solidFill>
                <a:srgbClr val="00B050"/>
              </a:solidFill>
            </c:spPr>
            <c:extLst>
              <c:ext xmlns:c16="http://schemas.microsoft.com/office/drawing/2014/chart" uri="{C3380CC4-5D6E-409C-BE32-E72D297353CC}">
                <c16:uniqueId val="{00000009-A7EF-4D4E-BD82-46868047AB12}"/>
              </c:ext>
            </c:extLst>
          </c:dPt>
          <c:dPt>
            <c:idx val="9"/>
            <c:invertIfNegative val="0"/>
            <c:bubble3D val="0"/>
            <c:spPr>
              <a:solidFill>
                <a:srgbClr val="FFC000"/>
              </a:solidFill>
            </c:spPr>
            <c:extLst>
              <c:ext xmlns:c16="http://schemas.microsoft.com/office/drawing/2014/chart" uri="{C3380CC4-5D6E-409C-BE32-E72D297353CC}">
                <c16:uniqueId val="{0000000A-A7EF-4D4E-BD82-46868047AB12}"/>
              </c:ext>
            </c:extLst>
          </c:dPt>
          <c:dPt>
            <c:idx val="10"/>
            <c:invertIfNegative val="0"/>
            <c:bubble3D val="0"/>
            <c:spPr>
              <a:solidFill>
                <a:srgbClr val="FFC000"/>
              </a:solidFill>
            </c:spPr>
            <c:extLst>
              <c:ext xmlns:c16="http://schemas.microsoft.com/office/drawing/2014/chart" uri="{C3380CC4-5D6E-409C-BE32-E72D297353CC}">
                <c16:uniqueId val="{0000000B-A7EF-4D4E-BD82-46868047AB12}"/>
              </c:ext>
            </c:extLst>
          </c:dPt>
          <c:dPt>
            <c:idx val="11"/>
            <c:invertIfNegative val="0"/>
            <c:bubble3D val="0"/>
            <c:spPr>
              <a:solidFill>
                <a:srgbClr val="00B050"/>
              </a:solidFill>
            </c:spPr>
            <c:extLst>
              <c:ext xmlns:c16="http://schemas.microsoft.com/office/drawing/2014/chart" uri="{C3380CC4-5D6E-409C-BE32-E72D297353CC}">
                <c16:uniqueId val="{0000000C-A7EF-4D4E-BD82-46868047AB12}"/>
              </c:ext>
            </c:extLst>
          </c:dPt>
          <c:dPt>
            <c:idx val="12"/>
            <c:invertIfNegative val="0"/>
            <c:bubble3D val="0"/>
            <c:spPr>
              <a:solidFill>
                <a:srgbClr val="FFC000"/>
              </a:solidFill>
            </c:spPr>
            <c:extLst>
              <c:ext xmlns:c16="http://schemas.microsoft.com/office/drawing/2014/chart" uri="{C3380CC4-5D6E-409C-BE32-E72D297353CC}">
                <c16:uniqueId val="{0000000D-A7EF-4D4E-BD82-46868047AB12}"/>
              </c:ext>
            </c:extLst>
          </c:dPt>
          <c:dPt>
            <c:idx val="13"/>
            <c:invertIfNegative val="0"/>
            <c:bubble3D val="0"/>
            <c:spPr>
              <a:solidFill>
                <a:srgbClr val="FFC000"/>
              </a:solidFill>
            </c:spPr>
            <c:extLst>
              <c:ext xmlns:c16="http://schemas.microsoft.com/office/drawing/2014/chart" uri="{C3380CC4-5D6E-409C-BE32-E72D297353CC}">
                <c16:uniqueId val="{0000000E-A7EF-4D4E-BD82-46868047AB12}"/>
              </c:ext>
            </c:extLst>
          </c:dPt>
          <c:dPt>
            <c:idx val="14"/>
            <c:invertIfNegative val="0"/>
            <c:bubble3D val="0"/>
            <c:spPr>
              <a:solidFill>
                <a:srgbClr val="00B050"/>
              </a:solidFill>
            </c:spPr>
            <c:extLst>
              <c:ext xmlns:c16="http://schemas.microsoft.com/office/drawing/2014/chart" uri="{C3380CC4-5D6E-409C-BE32-E72D297353CC}">
                <c16:uniqueId val="{0000000F-A7EF-4D4E-BD82-46868047AB12}"/>
              </c:ext>
            </c:extLst>
          </c:dPt>
          <c:dPt>
            <c:idx val="15"/>
            <c:invertIfNegative val="0"/>
            <c:bubble3D val="0"/>
            <c:spPr>
              <a:solidFill>
                <a:srgbClr val="FFC000"/>
              </a:solidFill>
            </c:spPr>
            <c:extLst>
              <c:ext xmlns:c16="http://schemas.microsoft.com/office/drawing/2014/chart" uri="{C3380CC4-5D6E-409C-BE32-E72D297353CC}">
                <c16:uniqueId val="{00000010-A7EF-4D4E-BD82-46868047AB12}"/>
              </c:ext>
            </c:extLst>
          </c:dPt>
          <c:dPt>
            <c:idx val="16"/>
            <c:invertIfNegative val="0"/>
            <c:bubble3D val="0"/>
            <c:spPr>
              <a:solidFill>
                <a:srgbClr val="FFC000"/>
              </a:solidFill>
            </c:spPr>
            <c:extLst>
              <c:ext xmlns:c16="http://schemas.microsoft.com/office/drawing/2014/chart" uri="{C3380CC4-5D6E-409C-BE32-E72D297353CC}">
                <c16:uniqueId val="{00000011-A7EF-4D4E-BD82-46868047AB12}"/>
              </c:ext>
            </c:extLst>
          </c:dPt>
          <c:dPt>
            <c:idx val="17"/>
            <c:invertIfNegative val="0"/>
            <c:bubble3D val="0"/>
            <c:spPr>
              <a:solidFill>
                <a:srgbClr val="00B050"/>
              </a:solidFill>
            </c:spPr>
            <c:extLst>
              <c:ext xmlns:c16="http://schemas.microsoft.com/office/drawing/2014/chart" uri="{C3380CC4-5D6E-409C-BE32-E72D297353CC}">
                <c16:uniqueId val="{00000012-A7EF-4D4E-BD82-46868047AB12}"/>
              </c:ext>
            </c:extLst>
          </c:dPt>
          <c:dPt>
            <c:idx val="18"/>
            <c:invertIfNegative val="0"/>
            <c:bubble3D val="0"/>
            <c:spPr>
              <a:solidFill>
                <a:srgbClr val="FFC000"/>
              </a:solidFill>
            </c:spPr>
            <c:extLst>
              <c:ext xmlns:c16="http://schemas.microsoft.com/office/drawing/2014/chart" uri="{C3380CC4-5D6E-409C-BE32-E72D297353CC}">
                <c16:uniqueId val="{00000013-A7EF-4D4E-BD82-46868047AB12}"/>
              </c:ext>
            </c:extLst>
          </c:dPt>
          <c:dPt>
            <c:idx val="19"/>
            <c:invertIfNegative val="0"/>
            <c:bubble3D val="0"/>
            <c:spPr>
              <a:solidFill>
                <a:srgbClr val="FFC000"/>
              </a:solidFill>
            </c:spPr>
            <c:extLst>
              <c:ext xmlns:c16="http://schemas.microsoft.com/office/drawing/2014/chart" uri="{C3380CC4-5D6E-409C-BE32-E72D297353CC}">
                <c16:uniqueId val="{00000014-A7EF-4D4E-BD82-46868047AB12}"/>
              </c:ext>
            </c:extLst>
          </c:dPt>
          <c:dPt>
            <c:idx val="20"/>
            <c:invertIfNegative val="0"/>
            <c:bubble3D val="0"/>
            <c:spPr>
              <a:solidFill>
                <a:srgbClr val="FFC000"/>
              </a:solidFill>
            </c:spPr>
            <c:extLst>
              <c:ext xmlns:c16="http://schemas.microsoft.com/office/drawing/2014/chart" uri="{C3380CC4-5D6E-409C-BE32-E72D297353CC}">
                <c16:uniqueId val="{00000015-A7EF-4D4E-BD82-46868047AB12}"/>
              </c:ext>
            </c:extLst>
          </c:dPt>
          <c:dPt>
            <c:idx val="21"/>
            <c:invertIfNegative val="0"/>
            <c:bubble3D val="0"/>
            <c:spPr>
              <a:solidFill>
                <a:srgbClr val="FFC000"/>
              </a:solidFill>
            </c:spPr>
            <c:extLst>
              <c:ext xmlns:c16="http://schemas.microsoft.com/office/drawing/2014/chart" uri="{C3380CC4-5D6E-409C-BE32-E72D297353CC}">
                <c16:uniqueId val="{00000016-A7EF-4D4E-BD82-46868047AB12}"/>
              </c:ext>
            </c:extLst>
          </c:dPt>
          <c:cat>
            <c:strRef>
              <c:f>'Chart 4.1 DATA'!$A$3:$A$21</c:f>
              <c:strCache>
                <c:ptCount val="19"/>
                <c:pt idx="0">
                  <c:v>Total</c:v>
                </c:pt>
                <c:pt idx="1">
                  <c:v>WGH</c:v>
                </c:pt>
                <c:pt idx="2">
                  <c:v>RIE</c:v>
                </c:pt>
                <c:pt idx="3">
                  <c:v>Balfour</c:v>
                </c:pt>
                <c:pt idx="4">
                  <c:v>Hairmyres</c:v>
                </c:pt>
                <c:pt idx="5">
                  <c:v>DGRI</c:v>
                </c:pt>
                <c:pt idx="6">
                  <c:v>Wishaw</c:v>
                </c:pt>
                <c:pt idx="7">
                  <c:v>Crosshouse</c:v>
                </c:pt>
                <c:pt idx="8">
                  <c:v>Monklands</c:v>
                </c:pt>
                <c:pt idx="9">
                  <c:v>ARI</c:v>
                </c:pt>
                <c:pt idx="10">
                  <c:v>Dr Grays</c:v>
                </c:pt>
                <c:pt idx="11">
                  <c:v>VHK</c:v>
                </c:pt>
                <c:pt idx="12">
                  <c:v>SJH</c:v>
                </c:pt>
                <c:pt idx="13">
                  <c:v>PRI</c:v>
                </c:pt>
                <c:pt idx="14">
                  <c:v>Ninewells</c:v>
                </c:pt>
                <c:pt idx="15">
                  <c:v>Western Isles</c:v>
                </c:pt>
                <c:pt idx="16">
                  <c:v>QMH</c:v>
                </c:pt>
                <c:pt idx="17">
                  <c:v>Borders</c:v>
                </c:pt>
                <c:pt idx="18">
                  <c:v>FVRH</c:v>
                </c:pt>
              </c:strCache>
            </c:strRef>
          </c:cat>
          <c:val>
            <c:numRef>
              <c:f>'Chart 4.1 DATA'!$C$3:$C$21</c:f>
              <c:numCache>
                <c:formatCode>0</c:formatCode>
                <c:ptCount val="19"/>
                <c:pt idx="0">
                  <c:v>81.073065516311672</c:v>
                </c:pt>
                <c:pt idx="1">
                  <c:v>97.732426303854879</c:v>
                </c:pt>
                <c:pt idx="2">
                  <c:v>93.162393162393158</c:v>
                </c:pt>
                <c:pt idx="3">
                  <c:v>92.857142857142861</c:v>
                </c:pt>
                <c:pt idx="4">
                  <c:v>92.61363636363636</c:v>
                </c:pt>
                <c:pt idx="5">
                  <c:v>90.977443609022558</c:v>
                </c:pt>
                <c:pt idx="6">
                  <c:v>90.909090909090907</c:v>
                </c:pt>
                <c:pt idx="7">
                  <c:v>89.212827988338191</c:v>
                </c:pt>
                <c:pt idx="8">
                  <c:v>87.898089171974519</c:v>
                </c:pt>
                <c:pt idx="9">
                  <c:v>86.440677966101703</c:v>
                </c:pt>
                <c:pt idx="10">
                  <c:v>85.714285714285708</c:v>
                </c:pt>
                <c:pt idx="11">
                  <c:v>82.727272727272734</c:v>
                </c:pt>
                <c:pt idx="12">
                  <c:v>79.487179487179489</c:v>
                </c:pt>
                <c:pt idx="13">
                  <c:v>76.612903225806448</c:v>
                </c:pt>
                <c:pt idx="14">
                  <c:v>74.77064220183486</c:v>
                </c:pt>
                <c:pt idx="15">
                  <c:v>64.705882352941174</c:v>
                </c:pt>
                <c:pt idx="16">
                  <c:v>62.091503267973856</c:v>
                </c:pt>
                <c:pt idx="17">
                  <c:v>60.264900662251655</c:v>
                </c:pt>
                <c:pt idx="18">
                  <c:v>58.369098712446352</c:v>
                </c:pt>
              </c:numCache>
            </c:numRef>
          </c:val>
          <c:extLst>
            <c:ext xmlns:c16="http://schemas.microsoft.com/office/drawing/2014/chart" uri="{C3380CC4-5D6E-409C-BE32-E72D297353CC}">
              <c16:uniqueId val="{00000017-A7EF-4D4E-BD82-46868047AB12}"/>
            </c:ext>
          </c:extLst>
        </c:ser>
        <c:dLbls>
          <c:showLegendKey val="0"/>
          <c:showVal val="0"/>
          <c:showCatName val="0"/>
          <c:showSerName val="0"/>
          <c:showPercent val="0"/>
          <c:showBubbleSize val="0"/>
        </c:dLbls>
        <c:gapWidth val="150"/>
        <c:axId val="64821120"/>
        <c:axId val="64822656"/>
      </c:barChart>
      <c:scatterChart>
        <c:scatterStyle val="lineMarker"/>
        <c:varyColors val="0"/>
        <c:ser>
          <c:idx val="2"/>
          <c:order val="2"/>
          <c:tx>
            <c:strRef>
              <c:f>'Chart 4.1 DATA'!$D$2</c:f>
              <c:strCache>
                <c:ptCount val="1"/>
                <c:pt idx="0">
                  <c:v>Stroke Standard</c:v>
                </c:pt>
              </c:strCache>
            </c:strRef>
          </c:tx>
          <c:spPr>
            <a:ln>
              <a:solidFill>
                <a:schemeClr val="tx2"/>
              </a:solidFill>
            </a:ln>
          </c:spPr>
          <c:marker>
            <c:symbol val="none"/>
          </c:marker>
          <c:yVal>
            <c:numRef>
              <c:f>'Chart 4.1 DATA'!$D$3:$D$21</c:f>
              <c:numCache>
                <c:formatCode>General</c:formatCode>
                <c:ptCount val="19"/>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numCache>
            </c:numRef>
          </c:yVal>
          <c:smooth val="0"/>
          <c:extLst>
            <c:ext xmlns:c16="http://schemas.microsoft.com/office/drawing/2014/chart" uri="{C3380CC4-5D6E-409C-BE32-E72D297353CC}">
              <c16:uniqueId val="{00000018-A7EF-4D4E-BD82-46868047AB12}"/>
            </c:ext>
          </c:extLst>
        </c:ser>
        <c:dLbls>
          <c:showLegendKey val="0"/>
          <c:showVal val="0"/>
          <c:showCatName val="0"/>
          <c:showSerName val="0"/>
          <c:showPercent val="0"/>
          <c:showBubbleSize val="0"/>
        </c:dLbls>
        <c:axId val="65373696"/>
        <c:axId val="65375616"/>
      </c:scatterChart>
      <c:catAx>
        <c:axId val="64821120"/>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64822656"/>
        <c:crosses val="autoZero"/>
        <c:auto val="1"/>
        <c:lblAlgn val="ctr"/>
        <c:lblOffset val="100"/>
        <c:noMultiLvlLbl val="0"/>
      </c:catAx>
      <c:valAx>
        <c:axId val="64822656"/>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4821120"/>
        <c:crosses val="autoZero"/>
        <c:crossBetween val="between"/>
      </c:valAx>
      <c:valAx>
        <c:axId val="65373696"/>
        <c:scaling>
          <c:orientation val="minMax"/>
          <c:max val="32"/>
          <c:min val="1"/>
        </c:scaling>
        <c:delete val="1"/>
        <c:axPos val="t"/>
        <c:majorTickMark val="out"/>
        <c:minorTickMark val="none"/>
        <c:tickLblPos val="none"/>
        <c:crossAx val="65375616"/>
        <c:crosses val="max"/>
        <c:crossBetween val="midCat"/>
      </c:valAx>
      <c:valAx>
        <c:axId val="65375616"/>
        <c:scaling>
          <c:orientation val="minMax"/>
          <c:max val="100"/>
          <c:min val="0"/>
        </c:scaling>
        <c:delete val="1"/>
        <c:axPos val="r"/>
        <c:numFmt formatCode="0" sourceLinked="1"/>
        <c:majorTickMark val="out"/>
        <c:minorTickMark val="none"/>
        <c:tickLblPos val="none"/>
        <c:crossAx val="65373696"/>
        <c:crosses val="max"/>
        <c:crossBetween val="midCat"/>
      </c:valAx>
      <c:spPr>
        <a:ln>
          <a:solidFill>
            <a:schemeClr val="accent1"/>
          </a:solidFill>
        </a:ln>
      </c:spPr>
    </c:plotArea>
    <c:legend>
      <c:legendPos val="r"/>
      <c:layout>
        <c:manualLayout>
          <c:xMode val="edge"/>
          <c:yMode val="edge"/>
          <c:x val="0.8774525131154256"/>
          <c:y val="0.41530243108753323"/>
          <c:w val="0.10913963445016772"/>
          <c:h val="0.22560112112682745"/>
        </c:manualLayout>
      </c:layout>
      <c:overlay val="0"/>
      <c:txPr>
        <a:bodyPr/>
        <a:lstStyle/>
        <a:p>
          <a:pPr>
            <a:defRPr sz="77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18000263933488E-2"/>
          <c:y val="3.4668289414642839E-2"/>
          <c:w val="0.87843852452575166"/>
          <c:h val="0.75436635994267787"/>
        </c:manualLayout>
      </c:layout>
      <c:barChart>
        <c:barDir val="col"/>
        <c:grouping val="clustered"/>
        <c:varyColors val="0"/>
        <c:ser>
          <c:idx val="0"/>
          <c:order val="0"/>
          <c:tx>
            <c:strRef>
              <c:f>'Chart 4.1 DATA'!$B$2</c:f>
              <c:strCache>
                <c:ptCount val="1"/>
                <c:pt idx="0">
                  <c:v>2017 (%)</c:v>
                </c:pt>
              </c:strCache>
            </c:strRef>
          </c:tx>
          <c:spPr>
            <a:solidFill>
              <a:schemeClr val="bg1">
                <a:lumMod val="65000"/>
              </a:schemeClr>
            </a:solidFill>
          </c:spPr>
          <c:invertIfNegative val="0"/>
          <c:cat>
            <c:strRef>
              <c:f>'Chart 4.1 DATA'!$A$3:$A$23</c:f>
              <c:strCache>
                <c:ptCount val="21"/>
                <c:pt idx="0">
                  <c:v>Total</c:v>
                </c:pt>
                <c:pt idx="1">
                  <c:v>WGH</c:v>
                </c:pt>
                <c:pt idx="2">
                  <c:v>RIE</c:v>
                </c:pt>
                <c:pt idx="3">
                  <c:v>Balfour</c:v>
                </c:pt>
                <c:pt idx="4">
                  <c:v>Hairmyres</c:v>
                </c:pt>
                <c:pt idx="5">
                  <c:v>DGRI</c:v>
                </c:pt>
                <c:pt idx="6">
                  <c:v>Wishaw</c:v>
                </c:pt>
                <c:pt idx="7">
                  <c:v>Crosshouse</c:v>
                </c:pt>
                <c:pt idx="8">
                  <c:v>Monklands</c:v>
                </c:pt>
                <c:pt idx="9">
                  <c:v>ARI</c:v>
                </c:pt>
                <c:pt idx="10">
                  <c:v>Dr Grays</c:v>
                </c:pt>
                <c:pt idx="11">
                  <c:v>VHK</c:v>
                </c:pt>
                <c:pt idx="12">
                  <c:v>SJH</c:v>
                </c:pt>
                <c:pt idx="13">
                  <c:v>PRI</c:v>
                </c:pt>
                <c:pt idx="14">
                  <c:v>Ninewells</c:v>
                </c:pt>
                <c:pt idx="15">
                  <c:v>Western Isles</c:v>
                </c:pt>
                <c:pt idx="16">
                  <c:v>QMH</c:v>
                </c:pt>
                <c:pt idx="17">
                  <c:v>Borders</c:v>
                </c:pt>
                <c:pt idx="18">
                  <c:v>FVRH</c:v>
                </c:pt>
                <c:pt idx="19">
                  <c:v>Raigmore</c:v>
                </c:pt>
                <c:pt idx="20">
                  <c:v>L&amp;I</c:v>
                </c:pt>
              </c:strCache>
            </c:strRef>
          </c:cat>
          <c:val>
            <c:numRef>
              <c:f>'Chart 4.1 DATA'!$B$3:$B$23</c:f>
              <c:numCache>
                <c:formatCode>0</c:formatCode>
                <c:ptCount val="21"/>
                <c:pt idx="0">
                  <c:v>81.852986217457897</c:v>
                </c:pt>
                <c:pt idx="1">
                  <c:v>96.205357142857139</c:v>
                </c:pt>
                <c:pt idx="2">
                  <c:v>91.469194312796205</c:v>
                </c:pt>
                <c:pt idx="3">
                  <c:v>87.5</c:v>
                </c:pt>
                <c:pt idx="4">
                  <c:v>90.625</c:v>
                </c:pt>
                <c:pt idx="5">
                  <c:v>83.687943262411352</c:v>
                </c:pt>
                <c:pt idx="6">
                  <c:v>82.677165354330711</c:v>
                </c:pt>
                <c:pt idx="7">
                  <c:v>86.797752808988761</c:v>
                </c:pt>
                <c:pt idx="8">
                  <c:v>96.855345911949684</c:v>
                </c:pt>
                <c:pt idx="9">
                  <c:v>79.010238907849825</c:v>
                </c:pt>
                <c:pt idx="10">
                  <c:v>82.978723404255319</c:v>
                </c:pt>
                <c:pt idx="11">
                  <c:v>85.214007782101163</c:v>
                </c:pt>
                <c:pt idx="12">
                  <c:v>74.747474747474755</c:v>
                </c:pt>
                <c:pt idx="13">
                  <c:v>86.092715231788077</c:v>
                </c:pt>
                <c:pt idx="14">
                  <c:v>72.608695652173921</c:v>
                </c:pt>
                <c:pt idx="15">
                  <c:v>70</c:v>
                </c:pt>
                <c:pt idx="16">
                  <c:v>73.743016759776538</c:v>
                </c:pt>
                <c:pt idx="17">
                  <c:v>69.753086419753089</c:v>
                </c:pt>
                <c:pt idx="18">
                  <c:v>58.039215686274517</c:v>
                </c:pt>
                <c:pt idx="19">
                  <c:v>74.025974025974023</c:v>
                </c:pt>
                <c:pt idx="20">
                  <c:v>71.111111111111114</c:v>
                </c:pt>
              </c:numCache>
            </c:numRef>
          </c:val>
          <c:extLst>
            <c:ext xmlns:c16="http://schemas.microsoft.com/office/drawing/2014/chart" uri="{C3380CC4-5D6E-409C-BE32-E72D297353CC}">
              <c16:uniqueId val="{00000000-1257-4ED4-A2C8-E0F70E5D7B1C}"/>
            </c:ext>
          </c:extLst>
        </c:ser>
        <c:ser>
          <c:idx val="1"/>
          <c:order val="1"/>
          <c:tx>
            <c:strRef>
              <c:f>'Chart 4.1 DATA'!$C$2</c:f>
              <c:strCache>
                <c:ptCount val="1"/>
                <c:pt idx="0">
                  <c:v>2018 (%)</c:v>
                </c:pt>
              </c:strCache>
            </c:strRef>
          </c:tx>
          <c:spPr>
            <a:solidFill>
              <a:srgbClr val="FFC000"/>
            </a:solidFill>
          </c:spPr>
          <c:invertIfNegative val="0"/>
          <c:dPt>
            <c:idx val="8"/>
            <c:invertIfNegative val="0"/>
            <c:bubble3D val="0"/>
            <c:spPr>
              <a:solidFill>
                <a:srgbClr val="FF0000"/>
              </a:solidFill>
            </c:spPr>
            <c:extLst>
              <c:ext xmlns:c16="http://schemas.microsoft.com/office/drawing/2014/chart" uri="{C3380CC4-5D6E-409C-BE32-E72D297353CC}">
                <c16:uniqueId val="{00000001-1257-4ED4-A2C8-E0F70E5D7B1C}"/>
              </c:ext>
            </c:extLst>
          </c:dPt>
          <c:dPt>
            <c:idx val="9"/>
            <c:invertIfNegative val="0"/>
            <c:bubble3D val="0"/>
            <c:spPr>
              <a:solidFill>
                <a:srgbClr val="99CC00"/>
              </a:solidFill>
            </c:spPr>
            <c:extLst>
              <c:ext xmlns:c16="http://schemas.microsoft.com/office/drawing/2014/chart" uri="{C3380CC4-5D6E-409C-BE32-E72D297353CC}">
                <c16:uniqueId val="{00000002-1257-4ED4-A2C8-E0F70E5D7B1C}"/>
              </c:ext>
            </c:extLst>
          </c:dPt>
          <c:dPt>
            <c:idx val="19"/>
            <c:invertIfNegative val="0"/>
            <c:bubble3D val="0"/>
            <c:spPr>
              <a:solidFill>
                <a:srgbClr val="FF0000"/>
              </a:solidFill>
            </c:spPr>
            <c:extLst>
              <c:ext xmlns:c16="http://schemas.microsoft.com/office/drawing/2014/chart" uri="{C3380CC4-5D6E-409C-BE32-E72D297353CC}">
                <c16:uniqueId val="{00000003-1257-4ED4-A2C8-E0F70E5D7B1C}"/>
              </c:ext>
            </c:extLst>
          </c:dPt>
          <c:dPt>
            <c:idx val="20"/>
            <c:invertIfNegative val="0"/>
            <c:bubble3D val="0"/>
            <c:spPr>
              <a:solidFill>
                <a:srgbClr val="FFC000"/>
              </a:solidFill>
              <a:ln w="25400">
                <a:noFill/>
              </a:ln>
            </c:spPr>
            <c:extLst>
              <c:ext xmlns:c16="http://schemas.microsoft.com/office/drawing/2014/chart" uri="{C3380CC4-5D6E-409C-BE32-E72D297353CC}">
                <c16:uniqueId val="{00000004-1257-4ED4-A2C8-E0F70E5D7B1C}"/>
              </c:ext>
            </c:extLst>
          </c:dPt>
          <c:cat>
            <c:strRef>
              <c:f>'Chart 4.1 DATA'!$A$3:$A$23</c:f>
              <c:strCache>
                <c:ptCount val="21"/>
                <c:pt idx="0">
                  <c:v>Total</c:v>
                </c:pt>
                <c:pt idx="1">
                  <c:v>WGH</c:v>
                </c:pt>
                <c:pt idx="2">
                  <c:v>RIE</c:v>
                </c:pt>
                <c:pt idx="3">
                  <c:v>Balfour</c:v>
                </c:pt>
                <c:pt idx="4">
                  <c:v>Hairmyres</c:v>
                </c:pt>
                <c:pt idx="5">
                  <c:v>DGRI</c:v>
                </c:pt>
                <c:pt idx="6">
                  <c:v>Wishaw</c:v>
                </c:pt>
                <c:pt idx="7">
                  <c:v>Crosshouse</c:v>
                </c:pt>
                <c:pt idx="8">
                  <c:v>Monklands</c:v>
                </c:pt>
                <c:pt idx="9">
                  <c:v>ARI</c:v>
                </c:pt>
                <c:pt idx="10">
                  <c:v>Dr Grays</c:v>
                </c:pt>
                <c:pt idx="11">
                  <c:v>VHK</c:v>
                </c:pt>
                <c:pt idx="12">
                  <c:v>SJH</c:v>
                </c:pt>
                <c:pt idx="13">
                  <c:v>PRI</c:v>
                </c:pt>
                <c:pt idx="14">
                  <c:v>Ninewells</c:v>
                </c:pt>
                <c:pt idx="15">
                  <c:v>Western Isles</c:v>
                </c:pt>
                <c:pt idx="16">
                  <c:v>QMH</c:v>
                </c:pt>
                <c:pt idx="17">
                  <c:v>Borders</c:v>
                </c:pt>
                <c:pt idx="18">
                  <c:v>FVRH</c:v>
                </c:pt>
                <c:pt idx="19">
                  <c:v>Raigmore</c:v>
                </c:pt>
                <c:pt idx="20">
                  <c:v>L&amp;I</c:v>
                </c:pt>
              </c:strCache>
            </c:strRef>
          </c:cat>
          <c:val>
            <c:numRef>
              <c:f>'Chart 4.1 DATA'!$C$3:$C$23</c:f>
              <c:numCache>
                <c:formatCode>0</c:formatCode>
                <c:ptCount val="21"/>
                <c:pt idx="0">
                  <c:v>81.073065516311672</c:v>
                </c:pt>
                <c:pt idx="1">
                  <c:v>97.732426303854879</c:v>
                </c:pt>
                <c:pt idx="2">
                  <c:v>93.162393162393158</c:v>
                </c:pt>
                <c:pt idx="3">
                  <c:v>92.857142857142861</c:v>
                </c:pt>
                <c:pt idx="4">
                  <c:v>92.61363636363636</c:v>
                </c:pt>
                <c:pt idx="5">
                  <c:v>90.977443609022558</c:v>
                </c:pt>
                <c:pt idx="6">
                  <c:v>90.909090909090907</c:v>
                </c:pt>
                <c:pt idx="7">
                  <c:v>89.212827988338191</c:v>
                </c:pt>
                <c:pt idx="8">
                  <c:v>87.898089171974519</c:v>
                </c:pt>
                <c:pt idx="9">
                  <c:v>86.440677966101703</c:v>
                </c:pt>
                <c:pt idx="10">
                  <c:v>85.714285714285708</c:v>
                </c:pt>
                <c:pt idx="11">
                  <c:v>82.727272727272734</c:v>
                </c:pt>
                <c:pt idx="12">
                  <c:v>79.487179487179489</c:v>
                </c:pt>
                <c:pt idx="13">
                  <c:v>76.612903225806448</c:v>
                </c:pt>
                <c:pt idx="14">
                  <c:v>74.77064220183486</c:v>
                </c:pt>
                <c:pt idx="15">
                  <c:v>64.705882352941174</c:v>
                </c:pt>
                <c:pt idx="16">
                  <c:v>62.091503267973856</c:v>
                </c:pt>
                <c:pt idx="17">
                  <c:v>60.264900662251655</c:v>
                </c:pt>
                <c:pt idx="18">
                  <c:v>58.369098712446352</c:v>
                </c:pt>
                <c:pt idx="19">
                  <c:v>56.015037593984964</c:v>
                </c:pt>
                <c:pt idx="20">
                  <c:v>53.731343283582092</c:v>
                </c:pt>
              </c:numCache>
            </c:numRef>
          </c:val>
          <c:extLst>
            <c:ext xmlns:c16="http://schemas.microsoft.com/office/drawing/2014/chart" uri="{C3380CC4-5D6E-409C-BE32-E72D297353CC}">
              <c16:uniqueId val="{00000005-1257-4ED4-A2C8-E0F70E5D7B1C}"/>
            </c:ext>
          </c:extLst>
        </c:ser>
        <c:dLbls>
          <c:showLegendKey val="0"/>
          <c:showVal val="0"/>
          <c:showCatName val="0"/>
          <c:showSerName val="0"/>
          <c:showPercent val="0"/>
          <c:showBubbleSize val="0"/>
        </c:dLbls>
        <c:gapWidth val="150"/>
        <c:axId val="61458304"/>
        <c:axId val="61459840"/>
      </c:barChart>
      <c:scatterChart>
        <c:scatterStyle val="lineMarker"/>
        <c:varyColors val="0"/>
        <c:ser>
          <c:idx val="2"/>
          <c:order val="2"/>
          <c:tx>
            <c:v>Stroke Standard (2013)</c:v>
          </c:tx>
          <c:spPr>
            <a:ln w="31750">
              <a:solidFill>
                <a:srgbClr val="0070C0"/>
              </a:solidFill>
            </a:ln>
          </c:spPr>
          <c:marker>
            <c:symbol val="none"/>
          </c:marker>
          <c:xVal>
            <c:strRef>
              <c:f>'Chart 4.1 DATA'!$A$3:$A$23</c:f>
              <c:strCache>
                <c:ptCount val="21"/>
                <c:pt idx="0">
                  <c:v>Total</c:v>
                </c:pt>
                <c:pt idx="1">
                  <c:v>WGH</c:v>
                </c:pt>
                <c:pt idx="2">
                  <c:v>RIE</c:v>
                </c:pt>
                <c:pt idx="3">
                  <c:v>Balfour</c:v>
                </c:pt>
                <c:pt idx="4">
                  <c:v>Hairmyres</c:v>
                </c:pt>
                <c:pt idx="5">
                  <c:v>DGRI</c:v>
                </c:pt>
                <c:pt idx="6">
                  <c:v>Wishaw</c:v>
                </c:pt>
                <c:pt idx="7">
                  <c:v>Crosshouse</c:v>
                </c:pt>
                <c:pt idx="8">
                  <c:v>Monklands</c:v>
                </c:pt>
                <c:pt idx="9">
                  <c:v>ARI</c:v>
                </c:pt>
                <c:pt idx="10">
                  <c:v>Dr Grays</c:v>
                </c:pt>
                <c:pt idx="11">
                  <c:v>VHK</c:v>
                </c:pt>
                <c:pt idx="12">
                  <c:v>SJH</c:v>
                </c:pt>
                <c:pt idx="13">
                  <c:v>PRI</c:v>
                </c:pt>
                <c:pt idx="14">
                  <c:v>Ninewells</c:v>
                </c:pt>
                <c:pt idx="15">
                  <c:v>Western Isles</c:v>
                </c:pt>
                <c:pt idx="16">
                  <c:v>QMH</c:v>
                </c:pt>
                <c:pt idx="17">
                  <c:v>Borders</c:v>
                </c:pt>
                <c:pt idx="18">
                  <c:v>FVRH</c:v>
                </c:pt>
                <c:pt idx="19">
                  <c:v>Raigmore</c:v>
                </c:pt>
                <c:pt idx="20">
                  <c:v>L&amp;I</c:v>
                </c:pt>
              </c:strCache>
            </c:strRef>
          </c:xVal>
          <c:yVal>
            <c:numRef>
              <c:f>'Chart 4.1 DATA'!$D$3:$D$23</c:f>
              <c:numCache>
                <c:formatCode>General</c:formatCode>
                <c:ptCount val="21"/>
                <c:pt idx="0" formatCode="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numCache>
            </c:numRef>
          </c:yVal>
          <c:smooth val="0"/>
          <c:extLst>
            <c:ext xmlns:c16="http://schemas.microsoft.com/office/drawing/2014/chart" uri="{C3380CC4-5D6E-409C-BE32-E72D297353CC}">
              <c16:uniqueId val="{00000006-1257-4ED4-A2C8-E0F70E5D7B1C}"/>
            </c:ext>
          </c:extLst>
        </c:ser>
        <c:dLbls>
          <c:showLegendKey val="0"/>
          <c:showVal val="0"/>
          <c:showCatName val="0"/>
          <c:showSerName val="0"/>
          <c:showPercent val="0"/>
          <c:showBubbleSize val="0"/>
        </c:dLbls>
        <c:axId val="61474304"/>
        <c:axId val="61475840"/>
      </c:scatterChart>
      <c:catAx>
        <c:axId val="6145830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1459840"/>
        <c:crosses val="autoZero"/>
        <c:auto val="1"/>
        <c:lblAlgn val="ctr"/>
        <c:lblOffset val="100"/>
        <c:noMultiLvlLbl val="0"/>
      </c:catAx>
      <c:valAx>
        <c:axId val="61459840"/>
        <c:scaling>
          <c:orientation val="minMax"/>
          <c:max val="100"/>
        </c:scaling>
        <c:delete val="0"/>
        <c:axPos val="l"/>
        <c:title>
          <c:tx>
            <c:rich>
              <a:bodyPr rot="0" vert="horz"/>
              <a:lstStyle/>
              <a:p>
                <a:pPr algn="ctr">
                  <a:defRPr sz="1000" b="1" i="0" u="none" strike="noStrike" baseline="0">
                    <a:solidFill>
                      <a:srgbClr val="000000"/>
                    </a:solidFill>
                    <a:latin typeface="Calibri"/>
                    <a:ea typeface="Calibri"/>
                    <a:cs typeface="Calibri"/>
                  </a:defRPr>
                </a:pPr>
                <a:r>
                  <a:rPr lang="en-GB"/>
                  <a:t>%</a:t>
                </a:r>
              </a:p>
            </c:rich>
          </c:tx>
          <c:layout/>
          <c:overlay val="0"/>
          <c:spPr>
            <a:noFill/>
            <a:ln w="25400">
              <a:noFill/>
            </a:ln>
          </c:spPr>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1458304"/>
        <c:crosses val="autoZero"/>
        <c:crossBetween val="between"/>
      </c:valAx>
      <c:valAx>
        <c:axId val="61474304"/>
        <c:scaling>
          <c:orientation val="minMax"/>
          <c:max val="21"/>
          <c:min val="1"/>
        </c:scaling>
        <c:delete val="1"/>
        <c:axPos val="t"/>
        <c:majorTickMark val="out"/>
        <c:minorTickMark val="none"/>
        <c:tickLblPos val="none"/>
        <c:crossAx val="61475840"/>
        <c:crosses val="max"/>
        <c:crossBetween val="midCat"/>
      </c:valAx>
      <c:valAx>
        <c:axId val="61475840"/>
        <c:scaling>
          <c:orientation val="minMax"/>
        </c:scaling>
        <c:delete val="1"/>
        <c:axPos val="r"/>
        <c:numFmt formatCode="0" sourceLinked="1"/>
        <c:majorTickMark val="out"/>
        <c:minorTickMark val="none"/>
        <c:tickLblPos val="none"/>
        <c:crossAx val="61474304"/>
        <c:crosses val="max"/>
        <c:crossBetween val="midCat"/>
      </c:valAx>
      <c:spPr>
        <a:ln>
          <a:solidFill>
            <a:schemeClr val="bg1">
              <a:lumMod val="65000"/>
            </a:schemeClr>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33412044230262"/>
          <c:y val="8.0232093304875005E-2"/>
          <c:w val="0.72682988205069821"/>
          <c:h val="0.8114240325222507"/>
        </c:manualLayout>
      </c:layout>
      <c:barChart>
        <c:barDir val="bar"/>
        <c:grouping val="stacked"/>
        <c:varyColors val="0"/>
        <c:ser>
          <c:idx val="3"/>
          <c:order val="0"/>
          <c:tx>
            <c:strRef>
              <c:f>'Chart 4.2 DATA'!$C$2</c:f>
              <c:strCache>
                <c:ptCount val="1"/>
                <c:pt idx="0">
                  <c:v>Same Day</c:v>
                </c:pt>
              </c:strCache>
            </c:strRef>
          </c:tx>
          <c:spPr>
            <a:solidFill>
              <a:srgbClr val="003366"/>
            </a:solidFill>
            <a:ln>
              <a:solidFill>
                <a:schemeClr val="tx1"/>
              </a:solidFill>
            </a:ln>
          </c:spPr>
          <c:invertIfNegative val="0"/>
          <c:dPt>
            <c:idx val="0"/>
            <c:invertIfNegative val="0"/>
            <c:bubble3D val="0"/>
            <c:spPr>
              <a:solidFill>
                <a:srgbClr val="008000"/>
              </a:solidFill>
              <a:ln>
                <a:solidFill>
                  <a:schemeClr val="tx1"/>
                </a:solidFill>
              </a:ln>
            </c:spPr>
            <c:extLst>
              <c:ext xmlns:c16="http://schemas.microsoft.com/office/drawing/2014/chart" uri="{C3380CC4-5D6E-409C-BE32-E72D297353CC}">
                <c16:uniqueId val="{00000000-AD6D-4AED-AA3A-9FBECF41355F}"/>
              </c:ext>
            </c:extLst>
          </c:dPt>
          <c:cat>
            <c:strRef>
              <c:f>'Chart 4.2 DATA'!$A$3:$A$28</c:f>
              <c:strCache>
                <c:ptCount val="26"/>
                <c:pt idx="0">
                  <c:v>Total</c:v>
                </c:pt>
                <c:pt idx="1">
                  <c:v>WGH</c:v>
                </c:pt>
                <c:pt idx="2">
                  <c:v>RIE</c:v>
                </c:pt>
                <c:pt idx="3">
                  <c:v>RAH</c:v>
                </c:pt>
                <c:pt idx="4">
                  <c:v>Balfour</c:v>
                </c:pt>
                <c:pt idx="5">
                  <c:v>Hairmyres</c:v>
                </c:pt>
                <c:pt idx="6">
                  <c:v>DGRI</c:v>
                </c:pt>
                <c:pt idx="7">
                  <c:v>Wishaw</c:v>
                </c:pt>
                <c:pt idx="8">
                  <c:v>Crosshouse</c:v>
                </c:pt>
                <c:pt idx="9">
                  <c:v>Monklands</c:v>
                </c:pt>
                <c:pt idx="10">
                  <c:v>ARI</c:v>
                </c:pt>
                <c:pt idx="11">
                  <c:v>Dr Grays</c:v>
                </c:pt>
                <c:pt idx="12">
                  <c:v>Stobhill</c:v>
                </c:pt>
                <c:pt idx="13">
                  <c:v>VHK</c:v>
                </c:pt>
                <c:pt idx="14">
                  <c:v>SJH</c:v>
                </c:pt>
                <c:pt idx="15">
                  <c:v>PRI</c:v>
                </c:pt>
                <c:pt idx="16">
                  <c:v>GRI</c:v>
                </c:pt>
                <c:pt idx="17">
                  <c:v>Ninewells</c:v>
                </c:pt>
                <c:pt idx="18">
                  <c:v>VI Glasgow</c:v>
                </c:pt>
                <c:pt idx="19">
                  <c:v>Western Isles</c:v>
                </c:pt>
                <c:pt idx="20">
                  <c:v>QMH</c:v>
                </c:pt>
                <c:pt idx="21">
                  <c:v>Borders</c:v>
                </c:pt>
                <c:pt idx="22">
                  <c:v>FVRH</c:v>
                </c:pt>
                <c:pt idx="23">
                  <c:v>Raigmore</c:v>
                </c:pt>
                <c:pt idx="24">
                  <c:v>L&amp;I</c:v>
                </c:pt>
                <c:pt idx="25">
                  <c:v>QUEH</c:v>
                </c:pt>
              </c:strCache>
            </c:strRef>
          </c:cat>
          <c:val>
            <c:numRef>
              <c:f>'Chart 4.2 DATA'!$C$3:$C$28</c:f>
              <c:numCache>
                <c:formatCode>0</c:formatCode>
                <c:ptCount val="26"/>
                <c:pt idx="0">
                  <c:v>15.191815856777493</c:v>
                </c:pt>
                <c:pt idx="1">
                  <c:v>33.106575963718818</c:v>
                </c:pt>
                <c:pt idx="2">
                  <c:v>4.2735042735042734</c:v>
                </c:pt>
                <c:pt idx="3">
                  <c:v>20.689655172413794</c:v>
                </c:pt>
                <c:pt idx="4">
                  <c:v>42.857142857142854</c:v>
                </c:pt>
                <c:pt idx="5">
                  <c:v>1.1363636363636365</c:v>
                </c:pt>
                <c:pt idx="6">
                  <c:v>11.278195488721805</c:v>
                </c:pt>
                <c:pt idx="7">
                  <c:v>1.5151515151515151</c:v>
                </c:pt>
                <c:pt idx="8">
                  <c:v>3.4985422740524781</c:v>
                </c:pt>
                <c:pt idx="9">
                  <c:v>17.834394904458598</c:v>
                </c:pt>
                <c:pt idx="10">
                  <c:v>35.404896421845571</c:v>
                </c:pt>
                <c:pt idx="11">
                  <c:v>66.666666666666657</c:v>
                </c:pt>
                <c:pt idx="12">
                  <c:v>0</c:v>
                </c:pt>
                <c:pt idx="13">
                  <c:v>35.454545454545453</c:v>
                </c:pt>
                <c:pt idx="14">
                  <c:v>2.5641025641025639</c:v>
                </c:pt>
                <c:pt idx="15">
                  <c:v>2.4193548387096775</c:v>
                </c:pt>
                <c:pt idx="16">
                  <c:v>0</c:v>
                </c:pt>
                <c:pt idx="17">
                  <c:v>1.3761467889908259</c:v>
                </c:pt>
                <c:pt idx="18">
                  <c:v>0</c:v>
                </c:pt>
                <c:pt idx="19">
                  <c:v>0</c:v>
                </c:pt>
                <c:pt idx="20">
                  <c:v>5.8823529411764701</c:v>
                </c:pt>
                <c:pt idx="21">
                  <c:v>1.3245033112582782</c:v>
                </c:pt>
                <c:pt idx="22">
                  <c:v>16.309012875536482</c:v>
                </c:pt>
                <c:pt idx="23">
                  <c:v>5.6390977443609023</c:v>
                </c:pt>
                <c:pt idx="24">
                  <c:v>20.8955223880597</c:v>
                </c:pt>
                <c:pt idx="25">
                  <c:v>1.4925373134328357</c:v>
                </c:pt>
              </c:numCache>
            </c:numRef>
          </c:val>
          <c:extLst>
            <c:ext xmlns:c16="http://schemas.microsoft.com/office/drawing/2014/chart" uri="{C3380CC4-5D6E-409C-BE32-E72D297353CC}">
              <c16:uniqueId val="{00000001-AD6D-4AED-AA3A-9FBECF41355F}"/>
            </c:ext>
          </c:extLst>
        </c:ser>
        <c:ser>
          <c:idx val="1"/>
          <c:order val="1"/>
          <c:tx>
            <c:strRef>
              <c:f>'Chart 4.2 DATA'!$I$2</c:f>
              <c:strCache>
                <c:ptCount val="1"/>
                <c:pt idx="0">
                  <c:v>1 Day</c:v>
                </c:pt>
              </c:strCache>
            </c:strRef>
          </c:tx>
          <c:spPr>
            <a:solidFill>
              <a:srgbClr val="9999FF"/>
            </a:solidFill>
            <a:ln>
              <a:solidFill>
                <a:schemeClr val="tx1"/>
              </a:solidFill>
            </a:ln>
          </c:spPr>
          <c:invertIfNegative val="0"/>
          <c:dPt>
            <c:idx val="0"/>
            <c:invertIfNegative val="0"/>
            <c:bubble3D val="0"/>
            <c:spPr>
              <a:solidFill>
                <a:srgbClr val="FF0000"/>
              </a:solidFill>
              <a:ln>
                <a:solidFill>
                  <a:schemeClr val="tx1"/>
                </a:solidFill>
              </a:ln>
            </c:spPr>
            <c:extLst>
              <c:ext xmlns:c16="http://schemas.microsoft.com/office/drawing/2014/chart" uri="{C3380CC4-5D6E-409C-BE32-E72D297353CC}">
                <c16:uniqueId val="{00000002-AD6D-4AED-AA3A-9FBECF41355F}"/>
              </c:ext>
            </c:extLst>
          </c:dPt>
          <c:cat>
            <c:strRef>
              <c:f>'Chart 4.2 DATA'!$A$3:$A$28</c:f>
              <c:strCache>
                <c:ptCount val="26"/>
                <c:pt idx="0">
                  <c:v>Total</c:v>
                </c:pt>
                <c:pt idx="1">
                  <c:v>WGH</c:v>
                </c:pt>
                <c:pt idx="2">
                  <c:v>RIE</c:v>
                </c:pt>
                <c:pt idx="3">
                  <c:v>RAH</c:v>
                </c:pt>
                <c:pt idx="4">
                  <c:v>Balfour</c:v>
                </c:pt>
                <c:pt idx="5">
                  <c:v>Hairmyres</c:v>
                </c:pt>
                <c:pt idx="6">
                  <c:v>DGRI</c:v>
                </c:pt>
                <c:pt idx="7">
                  <c:v>Wishaw</c:v>
                </c:pt>
                <c:pt idx="8">
                  <c:v>Crosshouse</c:v>
                </c:pt>
                <c:pt idx="9">
                  <c:v>Monklands</c:v>
                </c:pt>
                <c:pt idx="10">
                  <c:v>ARI</c:v>
                </c:pt>
                <c:pt idx="11">
                  <c:v>Dr Grays</c:v>
                </c:pt>
                <c:pt idx="12">
                  <c:v>Stobhill</c:v>
                </c:pt>
                <c:pt idx="13">
                  <c:v>VHK</c:v>
                </c:pt>
                <c:pt idx="14">
                  <c:v>SJH</c:v>
                </c:pt>
                <c:pt idx="15">
                  <c:v>PRI</c:v>
                </c:pt>
                <c:pt idx="16">
                  <c:v>GRI</c:v>
                </c:pt>
                <c:pt idx="17">
                  <c:v>Ninewells</c:v>
                </c:pt>
                <c:pt idx="18">
                  <c:v>VI Glasgow</c:v>
                </c:pt>
                <c:pt idx="19">
                  <c:v>Western Isles</c:v>
                </c:pt>
                <c:pt idx="20">
                  <c:v>QMH</c:v>
                </c:pt>
                <c:pt idx="21">
                  <c:v>Borders</c:v>
                </c:pt>
                <c:pt idx="22">
                  <c:v>FVRH</c:v>
                </c:pt>
                <c:pt idx="23">
                  <c:v>Raigmore</c:v>
                </c:pt>
                <c:pt idx="24">
                  <c:v>L&amp;I</c:v>
                </c:pt>
                <c:pt idx="25">
                  <c:v>QUEH</c:v>
                </c:pt>
              </c:strCache>
            </c:strRef>
          </c:cat>
          <c:val>
            <c:numRef>
              <c:f>'Chart 4.2 DATA'!$I$3:$I$28</c:f>
              <c:numCache>
                <c:formatCode>0</c:formatCode>
                <c:ptCount val="26"/>
                <c:pt idx="0">
                  <c:v>23.708439897698206</c:v>
                </c:pt>
                <c:pt idx="1">
                  <c:v>21.315192743764179</c:v>
                </c:pt>
                <c:pt idx="2">
                  <c:v>47.435897435897445</c:v>
                </c:pt>
                <c:pt idx="3">
                  <c:v>6.8965517241379288</c:v>
                </c:pt>
                <c:pt idx="4">
                  <c:v>14.285714285714285</c:v>
                </c:pt>
                <c:pt idx="5">
                  <c:v>34.659090909090914</c:v>
                </c:pt>
                <c:pt idx="6">
                  <c:v>30.827067669172926</c:v>
                </c:pt>
                <c:pt idx="7">
                  <c:v>29.545454545454547</c:v>
                </c:pt>
                <c:pt idx="8">
                  <c:v>33.527696793002917</c:v>
                </c:pt>
                <c:pt idx="9">
                  <c:v>32.484076433121018</c:v>
                </c:pt>
                <c:pt idx="10">
                  <c:v>21.280602636534844</c:v>
                </c:pt>
                <c:pt idx="11">
                  <c:v>9.5238095238095326</c:v>
                </c:pt>
                <c:pt idx="12">
                  <c:v>28.571428571428569</c:v>
                </c:pt>
                <c:pt idx="13">
                  <c:v>18.636363636363633</c:v>
                </c:pt>
                <c:pt idx="14">
                  <c:v>29.487179487179489</c:v>
                </c:pt>
                <c:pt idx="15">
                  <c:v>26.612903225806456</c:v>
                </c:pt>
                <c:pt idx="16">
                  <c:v>25</c:v>
                </c:pt>
                <c:pt idx="17">
                  <c:v>21.559633027522935</c:v>
                </c:pt>
                <c:pt idx="18">
                  <c:v>8.5106382978723403</c:v>
                </c:pt>
                <c:pt idx="19">
                  <c:v>11.76470588235294</c:v>
                </c:pt>
                <c:pt idx="20">
                  <c:v>19.6078431372549</c:v>
                </c:pt>
                <c:pt idx="21">
                  <c:v>11.258278145695366</c:v>
                </c:pt>
                <c:pt idx="22">
                  <c:v>19.742489270386265</c:v>
                </c:pt>
                <c:pt idx="23">
                  <c:v>12.781954887218042</c:v>
                </c:pt>
                <c:pt idx="24">
                  <c:v>2.9850746268656714</c:v>
                </c:pt>
                <c:pt idx="25">
                  <c:v>14.925373134328359</c:v>
                </c:pt>
              </c:numCache>
            </c:numRef>
          </c:val>
          <c:extLst>
            <c:ext xmlns:c16="http://schemas.microsoft.com/office/drawing/2014/chart" uri="{C3380CC4-5D6E-409C-BE32-E72D297353CC}">
              <c16:uniqueId val="{00000003-AD6D-4AED-AA3A-9FBECF41355F}"/>
            </c:ext>
          </c:extLst>
        </c:ser>
        <c:ser>
          <c:idx val="2"/>
          <c:order val="2"/>
          <c:tx>
            <c:strRef>
              <c:f>'Chart 4.2 DATA'!$J$2</c:f>
              <c:strCache>
                <c:ptCount val="1"/>
                <c:pt idx="0">
                  <c:v>2 Days</c:v>
                </c:pt>
              </c:strCache>
            </c:strRef>
          </c:tx>
          <c:spPr>
            <a:solidFill>
              <a:srgbClr val="FFFFCC"/>
            </a:solidFill>
            <a:ln>
              <a:solidFill>
                <a:schemeClr val="tx1"/>
              </a:solidFill>
            </a:ln>
          </c:spPr>
          <c:invertIfNegative val="0"/>
          <c:dPt>
            <c:idx val="0"/>
            <c:invertIfNegative val="0"/>
            <c:bubble3D val="0"/>
            <c:spPr>
              <a:solidFill>
                <a:srgbClr val="FFC000"/>
              </a:solidFill>
              <a:ln>
                <a:solidFill>
                  <a:schemeClr val="tx1"/>
                </a:solidFill>
              </a:ln>
            </c:spPr>
            <c:extLst>
              <c:ext xmlns:c16="http://schemas.microsoft.com/office/drawing/2014/chart" uri="{C3380CC4-5D6E-409C-BE32-E72D297353CC}">
                <c16:uniqueId val="{00000004-AD6D-4AED-AA3A-9FBECF41355F}"/>
              </c:ext>
            </c:extLst>
          </c:dPt>
          <c:cat>
            <c:strRef>
              <c:f>'Chart 4.2 DATA'!$A$3:$A$28</c:f>
              <c:strCache>
                <c:ptCount val="26"/>
                <c:pt idx="0">
                  <c:v>Total</c:v>
                </c:pt>
                <c:pt idx="1">
                  <c:v>WGH</c:v>
                </c:pt>
                <c:pt idx="2">
                  <c:v>RIE</c:v>
                </c:pt>
                <c:pt idx="3">
                  <c:v>RAH</c:v>
                </c:pt>
                <c:pt idx="4">
                  <c:v>Balfour</c:v>
                </c:pt>
                <c:pt idx="5">
                  <c:v>Hairmyres</c:v>
                </c:pt>
                <c:pt idx="6">
                  <c:v>DGRI</c:v>
                </c:pt>
                <c:pt idx="7">
                  <c:v>Wishaw</c:v>
                </c:pt>
                <c:pt idx="8">
                  <c:v>Crosshouse</c:v>
                </c:pt>
                <c:pt idx="9">
                  <c:v>Monklands</c:v>
                </c:pt>
                <c:pt idx="10">
                  <c:v>ARI</c:v>
                </c:pt>
                <c:pt idx="11">
                  <c:v>Dr Grays</c:v>
                </c:pt>
                <c:pt idx="12">
                  <c:v>Stobhill</c:v>
                </c:pt>
                <c:pt idx="13">
                  <c:v>VHK</c:v>
                </c:pt>
                <c:pt idx="14">
                  <c:v>SJH</c:v>
                </c:pt>
                <c:pt idx="15">
                  <c:v>PRI</c:v>
                </c:pt>
                <c:pt idx="16">
                  <c:v>GRI</c:v>
                </c:pt>
                <c:pt idx="17">
                  <c:v>Ninewells</c:v>
                </c:pt>
                <c:pt idx="18">
                  <c:v>VI Glasgow</c:v>
                </c:pt>
                <c:pt idx="19">
                  <c:v>Western Isles</c:v>
                </c:pt>
                <c:pt idx="20">
                  <c:v>QMH</c:v>
                </c:pt>
                <c:pt idx="21">
                  <c:v>Borders</c:v>
                </c:pt>
                <c:pt idx="22">
                  <c:v>FVRH</c:v>
                </c:pt>
                <c:pt idx="23">
                  <c:v>Raigmore</c:v>
                </c:pt>
                <c:pt idx="24">
                  <c:v>L&amp;I</c:v>
                </c:pt>
                <c:pt idx="25">
                  <c:v>QUEH</c:v>
                </c:pt>
              </c:strCache>
            </c:strRef>
          </c:cat>
          <c:val>
            <c:numRef>
              <c:f>'Chart 4.2 DATA'!$J$3:$J$28</c:f>
              <c:numCache>
                <c:formatCode>0</c:formatCode>
                <c:ptCount val="26"/>
                <c:pt idx="0">
                  <c:v>19.46291560102302</c:v>
                </c:pt>
                <c:pt idx="1">
                  <c:v>18.140589569160994</c:v>
                </c:pt>
                <c:pt idx="2">
                  <c:v>40.598290598290589</c:v>
                </c:pt>
                <c:pt idx="3">
                  <c:v>3.448275862068968</c:v>
                </c:pt>
                <c:pt idx="4">
                  <c:v>21.428571428571431</c:v>
                </c:pt>
                <c:pt idx="5">
                  <c:v>27.272727272727273</c:v>
                </c:pt>
                <c:pt idx="6">
                  <c:v>29.323308270676698</c:v>
                </c:pt>
                <c:pt idx="7">
                  <c:v>36.36363636363636</c:v>
                </c:pt>
                <c:pt idx="8">
                  <c:v>22.448979591836732</c:v>
                </c:pt>
                <c:pt idx="9">
                  <c:v>22.292993630573243</c:v>
                </c:pt>
                <c:pt idx="10">
                  <c:v>12.806026365348401</c:v>
                </c:pt>
                <c:pt idx="11">
                  <c:v>0</c:v>
                </c:pt>
                <c:pt idx="12">
                  <c:v>42.857142857142861</c:v>
                </c:pt>
                <c:pt idx="13">
                  <c:v>17.272727272727273</c:v>
                </c:pt>
                <c:pt idx="14">
                  <c:v>17.948717948717949</c:v>
                </c:pt>
                <c:pt idx="15">
                  <c:v>18.548387096774196</c:v>
                </c:pt>
                <c:pt idx="16">
                  <c:v>50</c:v>
                </c:pt>
                <c:pt idx="17">
                  <c:v>22.935779816513762</c:v>
                </c:pt>
                <c:pt idx="18">
                  <c:v>20.212765957446813</c:v>
                </c:pt>
                <c:pt idx="19">
                  <c:v>17.647058823529413</c:v>
                </c:pt>
                <c:pt idx="20">
                  <c:v>0</c:v>
                </c:pt>
                <c:pt idx="21">
                  <c:v>23.841059602649</c:v>
                </c:pt>
                <c:pt idx="22">
                  <c:v>11.158798283261802</c:v>
                </c:pt>
                <c:pt idx="23">
                  <c:v>14.285714285714292</c:v>
                </c:pt>
                <c:pt idx="24">
                  <c:v>8.9552238805970177</c:v>
                </c:pt>
                <c:pt idx="25">
                  <c:v>13.432835820895519</c:v>
                </c:pt>
              </c:numCache>
            </c:numRef>
          </c:val>
          <c:extLst>
            <c:ext xmlns:c16="http://schemas.microsoft.com/office/drawing/2014/chart" uri="{C3380CC4-5D6E-409C-BE32-E72D297353CC}">
              <c16:uniqueId val="{00000005-AD6D-4AED-AA3A-9FBECF41355F}"/>
            </c:ext>
          </c:extLst>
        </c:ser>
        <c:ser>
          <c:idx val="4"/>
          <c:order val="3"/>
          <c:tx>
            <c:strRef>
              <c:f>'Chart 4.2 DATA'!$K$2</c:f>
              <c:strCache>
                <c:ptCount val="1"/>
                <c:pt idx="0">
                  <c:v>3 Days</c:v>
                </c:pt>
              </c:strCache>
            </c:strRef>
          </c:tx>
          <c:spPr>
            <a:solidFill>
              <a:srgbClr val="CCFFFF"/>
            </a:solidFill>
            <a:ln>
              <a:solidFill>
                <a:schemeClr val="tx1"/>
              </a:solidFill>
            </a:ln>
          </c:spPr>
          <c:invertIfNegative val="0"/>
          <c:dPt>
            <c:idx val="0"/>
            <c:invertIfNegative val="0"/>
            <c:bubble3D val="0"/>
            <c:spPr>
              <a:solidFill>
                <a:srgbClr val="99CC00"/>
              </a:solidFill>
              <a:ln>
                <a:solidFill>
                  <a:schemeClr val="tx1"/>
                </a:solidFill>
              </a:ln>
            </c:spPr>
            <c:extLst>
              <c:ext xmlns:c16="http://schemas.microsoft.com/office/drawing/2014/chart" uri="{C3380CC4-5D6E-409C-BE32-E72D297353CC}">
                <c16:uniqueId val="{00000006-AD6D-4AED-AA3A-9FBECF41355F}"/>
              </c:ext>
            </c:extLst>
          </c:dPt>
          <c:cat>
            <c:strRef>
              <c:f>'Chart 4.2 DATA'!$A$3:$A$28</c:f>
              <c:strCache>
                <c:ptCount val="26"/>
                <c:pt idx="0">
                  <c:v>Total</c:v>
                </c:pt>
                <c:pt idx="1">
                  <c:v>WGH</c:v>
                </c:pt>
                <c:pt idx="2">
                  <c:v>RIE</c:v>
                </c:pt>
                <c:pt idx="3">
                  <c:v>RAH</c:v>
                </c:pt>
                <c:pt idx="4">
                  <c:v>Balfour</c:v>
                </c:pt>
                <c:pt idx="5">
                  <c:v>Hairmyres</c:v>
                </c:pt>
                <c:pt idx="6">
                  <c:v>DGRI</c:v>
                </c:pt>
                <c:pt idx="7">
                  <c:v>Wishaw</c:v>
                </c:pt>
                <c:pt idx="8">
                  <c:v>Crosshouse</c:v>
                </c:pt>
                <c:pt idx="9">
                  <c:v>Monklands</c:v>
                </c:pt>
                <c:pt idx="10">
                  <c:v>ARI</c:v>
                </c:pt>
                <c:pt idx="11">
                  <c:v>Dr Grays</c:v>
                </c:pt>
                <c:pt idx="12">
                  <c:v>Stobhill</c:v>
                </c:pt>
                <c:pt idx="13">
                  <c:v>VHK</c:v>
                </c:pt>
                <c:pt idx="14">
                  <c:v>SJH</c:v>
                </c:pt>
                <c:pt idx="15">
                  <c:v>PRI</c:v>
                </c:pt>
                <c:pt idx="16">
                  <c:v>GRI</c:v>
                </c:pt>
                <c:pt idx="17">
                  <c:v>Ninewells</c:v>
                </c:pt>
                <c:pt idx="18">
                  <c:v>VI Glasgow</c:v>
                </c:pt>
                <c:pt idx="19">
                  <c:v>Western Isles</c:v>
                </c:pt>
                <c:pt idx="20">
                  <c:v>QMH</c:v>
                </c:pt>
                <c:pt idx="21">
                  <c:v>Borders</c:v>
                </c:pt>
                <c:pt idx="22">
                  <c:v>FVRH</c:v>
                </c:pt>
                <c:pt idx="23">
                  <c:v>Raigmore</c:v>
                </c:pt>
                <c:pt idx="24">
                  <c:v>L&amp;I</c:v>
                </c:pt>
                <c:pt idx="25">
                  <c:v>QUEH</c:v>
                </c:pt>
              </c:strCache>
            </c:strRef>
          </c:cat>
          <c:val>
            <c:numRef>
              <c:f>'Chart 4.2 DATA'!$K$3:$K$28</c:f>
              <c:numCache>
                <c:formatCode>0</c:formatCode>
                <c:ptCount val="26"/>
                <c:pt idx="0">
                  <c:v>13.324808184143222</c:v>
                </c:pt>
                <c:pt idx="1">
                  <c:v>21.088435374149654</c:v>
                </c:pt>
                <c:pt idx="2">
                  <c:v>0.42735042735043294</c:v>
                </c:pt>
                <c:pt idx="3">
                  <c:v>41.37931034482758</c:v>
                </c:pt>
                <c:pt idx="4">
                  <c:v>7.1428571428571388</c:v>
                </c:pt>
                <c:pt idx="5">
                  <c:v>14.204545454545446</c:v>
                </c:pt>
                <c:pt idx="6">
                  <c:v>11.278195488721792</c:v>
                </c:pt>
                <c:pt idx="7">
                  <c:v>14.393939393939405</c:v>
                </c:pt>
                <c:pt idx="8">
                  <c:v>18.950437317784271</c:v>
                </c:pt>
                <c:pt idx="9">
                  <c:v>13.375796178343961</c:v>
                </c:pt>
                <c:pt idx="10">
                  <c:v>9.7928436911487609</c:v>
                </c:pt>
                <c:pt idx="11">
                  <c:v>9.5238095238095184</c:v>
                </c:pt>
                <c:pt idx="12">
                  <c:v>0</c:v>
                </c:pt>
                <c:pt idx="13">
                  <c:v>10.454545454545467</c:v>
                </c:pt>
                <c:pt idx="14">
                  <c:v>26.923076923076934</c:v>
                </c:pt>
                <c:pt idx="15">
                  <c:v>16.129032258064512</c:v>
                </c:pt>
                <c:pt idx="16">
                  <c:v>0</c:v>
                </c:pt>
                <c:pt idx="17">
                  <c:v>16.055045871559628</c:v>
                </c:pt>
                <c:pt idx="18">
                  <c:v>12.765957446808507</c:v>
                </c:pt>
                <c:pt idx="19">
                  <c:v>5.882352941176471</c:v>
                </c:pt>
                <c:pt idx="20">
                  <c:v>10.457516339869283</c:v>
                </c:pt>
                <c:pt idx="21">
                  <c:v>12.582781456953647</c:v>
                </c:pt>
                <c:pt idx="22">
                  <c:v>7.2961373390557966</c:v>
                </c:pt>
                <c:pt idx="23">
                  <c:v>13.533834586466163</c:v>
                </c:pt>
                <c:pt idx="24">
                  <c:v>10.447761194029844</c:v>
                </c:pt>
                <c:pt idx="25">
                  <c:v>11.940298507462686</c:v>
                </c:pt>
              </c:numCache>
            </c:numRef>
          </c:val>
          <c:extLst>
            <c:ext xmlns:c16="http://schemas.microsoft.com/office/drawing/2014/chart" uri="{C3380CC4-5D6E-409C-BE32-E72D297353CC}">
              <c16:uniqueId val="{00000007-AD6D-4AED-AA3A-9FBECF41355F}"/>
            </c:ext>
          </c:extLst>
        </c:ser>
        <c:ser>
          <c:idx val="5"/>
          <c:order val="4"/>
          <c:tx>
            <c:strRef>
              <c:f>'Chart 4.2 DATA'!$L$2</c:f>
              <c:strCache>
                <c:ptCount val="1"/>
                <c:pt idx="0">
                  <c:v>4 Days</c:v>
                </c:pt>
              </c:strCache>
            </c:strRef>
          </c:tx>
          <c:spPr>
            <a:solidFill>
              <a:srgbClr val="993366"/>
            </a:solidFill>
            <a:ln>
              <a:solidFill>
                <a:schemeClr val="tx1"/>
              </a:solidFill>
            </a:ln>
          </c:spPr>
          <c:invertIfNegative val="0"/>
          <c:dPt>
            <c:idx val="0"/>
            <c:invertIfNegative val="0"/>
            <c:bubble3D val="0"/>
            <c:spPr>
              <a:solidFill>
                <a:srgbClr val="A6A6A6"/>
              </a:solidFill>
              <a:ln>
                <a:solidFill>
                  <a:schemeClr val="tx1"/>
                </a:solidFill>
              </a:ln>
            </c:spPr>
            <c:extLst>
              <c:ext xmlns:c16="http://schemas.microsoft.com/office/drawing/2014/chart" uri="{C3380CC4-5D6E-409C-BE32-E72D297353CC}">
                <c16:uniqueId val="{00000008-AD6D-4AED-AA3A-9FBECF41355F}"/>
              </c:ext>
            </c:extLst>
          </c:dPt>
          <c:cat>
            <c:strRef>
              <c:f>'Chart 4.2 DATA'!$A$3:$A$28</c:f>
              <c:strCache>
                <c:ptCount val="26"/>
                <c:pt idx="0">
                  <c:v>Total</c:v>
                </c:pt>
                <c:pt idx="1">
                  <c:v>WGH</c:v>
                </c:pt>
                <c:pt idx="2">
                  <c:v>RIE</c:v>
                </c:pt>
                <c:pt idx="3">
                  <c:v>RAH</c:v>
                </c:pt>
                <c:pt idx="4">
                  <c:v>Balfour</c:v>
                </c:pt>
                <c:pt idx="5">
                  <c:v>Hairmyres</c:v>
                </c:pt>
                <c:pt idx="6">
                  <c:v>DGRI</c:v>
                </c:pt>
                <c:pt idx="7">
                  <c:v>Wishaw</c:v>
                </c:pt>
                <c:pt idx="8">
                  <c:v>Crosshouse</c:v>
                </c:pt>
                <c:pt idx="9">
                  <c:v>Monklands</c:v>
                </c:pt>
                <c:pt idx="10">
                  <c:v>ARI</c:v>
                </c:pt>
                <c:pt idx="11">
                  <c:v>Dr Grays</c:v>
                </c:pt>
                <c:pt idx="12">
                  <c:v>Stobhill</c:v>
                </c:pt>
                <c:pt idx="13">
                  <c:v>VHK</c:v>
                </c:pt>
                <c:pt idx="14">
                  <c:v>SJH</c:v>
                </c:pt>
                <c:pt idx="15">
                  <c:v>PRI</c:v>
                </c:pt>
                <c:pt idx="16">
                  <c:v>GRI</c:v>
                </c:pt>
                <c:pt idx="17">
                  <c:v>Ninewells</c:v>
                </c:pt>
                <c:pt idx="18">
                  <c:v>VI Glasgow</c:v>
                </c:pt>
                <c:pt idx="19">
                  <c:v>Western Isles</c:v>
                </c:pt>
                <c:pt idx="20">
                  <c:v>QMH</c:v>
                </c:pt>
                <c:pt idx="21">
                  <c:v>Borders</c:v>
                </c:pt>
                <c:pt idx="22">
                  <c:v>FVRH</c:v>
                </c:pt>
                <c:pt idx="23">
                  <c:v>Raigmore</c:v>
                </c:pt>
                <c:pt idx="24">
                  <c:v>L&amp;I</c:v>
                </c:pt>
                <c:pt idx="25">
                  <c:v>QUEH</c:v>
                </c:pt>
              </c:strCache>
            </c:strRef>
          </c:cat>
          <c:val>
            <c:numRef>
              <c:f>'Chart 4.2 DATA'!$L$3:$L$28</c:f>
              <c:numCache>
                <c:formatCode>0</c:formatCode>
                <c:ptCount val="26"/>
                <c:pt idx="0">
                  <c:v>8.5677749360613831</c:v>
                </c:pt>
                <c:pt idx="1">
                  <c:v>4.0816326530612344</c:v>
                </c:pt>
                <c:pt idx="2">
                  <c:v>0.42735042735041873</c:v>
                </c:pt>
                <c:pt idx="3">
                  <c:v>20.689655172413794</c:v>
                </c:pt>
                <c:pt idx="4">
                  <c:v>7.142857142857153</c:v>
                </c:pt>
                <c:pt idx="5">
                  <c:v>15.340909090909093</c:v>
                </c:pt>
                <c:pt idx="6">
                  <c:v>8.2706766917293351</c:v>
                </c:pt>
                <c:pt idx="7">
                  <c:v>9.0909090909090793</c:v>
                </c:pt>
                <c:pt idx="8">
                  <c:v>10.787172011661795</c:v>
                </c:pt>
                <c:pt idx="9">
                  <c:v>1.9108280254776986</c:v>
                </c:pt>
                <c:pt idx="10">
                  <c:v>7.1563088512241251</c:v>
                </c:pt>
                <c:pt idx="11">
                  <c:v>0</c:v>
                </c:pt>
                <c:pt idx="12">
                  <c:v>14.285714285714278</c:v>
                </c:pt>
                <c:pt idx="13">
                  <c:v>0.90909090909090651</c:v>
                </c:pt>
                <c:pt idx="14">
                  <c:v>2.564102564102555</c:v>
                </c:pt>
                <c:pt idx="15">
                  <c:v>12.903225806451609</c:v>
                </c:pt>
                <c:pt idx="16">
                  <c:v>0</c:v>
                </c:pt>
                <c:pt idx="17">
                  <c:v>12.844036697247709</c:v>
                </c:pt>
                <c:pt idx="18">
                  <c:v>23.404255319148938</c:v>
                </c:pt>
                <c:pt idx="19">
                  <c:v>29.411764705882348</c:v>
                </c:pt>
                <c:pt idx="20">
                  <c:v>26.143790849673202</c:v>
                </c:pt>
                <c:pt idx="21">
                  <c:v>11.258278145695364</c:v>
                </c:pt>
                <c:pt idx="22">
                  <c:v>3.8626609442060058</c:v>
                </c:pt>
                <c:pt idx="23">
                  <c:v>9.7744360902255636</c:v>
                </c:pt>
                <c:pt idx="24">
                  <c:v>10.447761194029859</c:v>
                </c:pt>
                <c:pt idx="25">
                  <c:v>8.9552238805970177</c:v>
                </c:pt>
              </c:numCache>
            </c:numRef>
          </c:val>
          <c:extLst>
            <c:ext xmlns:c16="http://schemas.microsoft.com/office/drawing/2014/chart" uri="{C3380CC4-5D6E-409C-BE32-E72D297353CC}">
              <c16:uniqueId val="{00000009-AD6D-4AED-AA3A-9FBECF41355F}"/>
            </c:ext>
          </c:extLst>
        </c:ser>
        <c:dLbls>
          <c:showLegendKey val="0"/>
          <c:showVal val="0"/>
          <c:showCatName val="0"/>
          <c:showSerName val="0"/>
          <c:showPercent val="0"/>
          <c:showBubbleSize val="0"/>
        </c:dLbls>
        <c:gapWidth val="100"/>
        <c:overlap val="100"/>
        <c:axId val="61684736"/>
        <c:axId val="61686528"/>
      </c:barChart>
      <c:scatterChart>
        <c:scatterStyle val="lineMarker"/>
        <c:varyColors val="0"/>
        <c:ser>
          <c:idx val="0"/>
          <c:order val="5"/>
          <c:tx>
            <c:strRef>
              <c:f>'Chart 4.2 DATA'!$M$2</c:f>
              <c:strCache>
                <c:ptCount val="1"/>
                <c:pt idx="0">
                  <c:v>Stroke Standard (2013)</c:v>
                </c:pt>
              </c:strCache>
            </c:strRef>
          </c:tx>
          <c:spPr>
            <a:ln w="28575">
              <a:solidFill>
                <a:srgbClr val="0070C0"/>
              </a:solidFill>
            </a:ln>
          </c:spPr>
          <c:marker>
            <c:symbol val="none"/>
          </c:marker>
          <c:xVal>
            <c:numRef>
              <c:f>'Chart 4.2 DATA'!$M$3:$M$28</c:f>
              <c:numCache>
                <c:formatCode>0</c:formatCode>
                <c:ptCount val="26"/>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numCache>
            </c:numRef>
          </c:xVal>
          <c:yVal>
            <c:numRef>
              <c:f>'Chart 4.2 DATA'!$Z$3:$Z$28</c:f>
              <c:numCache>
                <c:formatCode>General</c:formatCode>
                <c:ptCount val="26"/>
                <c:pt idx="0">
                  <c:v>0</c:v>
                </c:pt>
                <c:pt idx="1">
                  <c:v>1</c:v>
                </c:pt>
                <c:pt idx="2">
                  <c:v>2</c:v>
                </c:pt>
                <c:pt idx="3">
                  <c:v>3</c:v>
                </c:pt>
                <c:pt idx="4">
                  <c:v>4</c:v>
                </c:pt>
                <c:pt idx="5">
                  <c:v>5</c:v>
                </c:pt>
                <c:pt idx="6">
                  <c:v>6</c:v>
                </c:pt>
                <c:pt idx="7">
                  <c:v>7</c:v>
                </c:pt>
                <c:pt idx="8">
                  <c:v>7</c:v>
                </c:pt>
                <c:pt idx="9">
                  <c:v>7</c:v>
                </c:pt>
                <c:pt idx="10">
                  <c:v>7</c:v>
                </c:pt>
                <c:pt idx="11">
                  <c:v>7</c:v>
                </c:pt>
                <c:pt idx="12">
                  <c:v>7</c:v>
                </c:pt>
                <c:pt idx="13">
                  <c:v>8</c:v>
                </c:pt>
                <c:pt idx="14">
                  <c:v>9</c:v>
                </c:pt>
                <c:pt idx="15">
                  <c:v>10</c:v>
                </c:pt>
                <c:pt idx="16">
                  <c:v>11</c:v>
                </c:pt>
                <c:pt idx="17">
                  <c:v>12</c:v>
                </c:pt>
                <c:pt idx="18">
                  <c:v>13</c:v>
                </c:pt>
                <c:pt idx="19">
                  <c:v>14</c:v>
                </c:pt>
                <c:pt idx="20">
                  <c:v>15</c:v>
                </c:pt>
                <c:pt idx="21">
                  <c:v>16</c:v>
                </c:pt>
                <c:pt idx="22">
                  <c:v>17</c:v>
                </c:pt>
                <c:pt idx="23">
                  <c:v>18</c:v>
                </c:pt>
                <c:pt idx="24">
                  <c:v>19</c:v>
                </c:pt>
                <c:pt idx="25">
                  <c:v>20</c:v>
                </c:pt>
              </c:numCache>
            </c:numRef>
          </c:yVal>
          <c:smooth val="0"/>
          <c:extLst>
            <c:ext xmlns:c16="http://schemas.microsoft.com/office/drawing/2014/chart" uri="{C3380CC4-5D6E-409C-BE32-E72D297353CC}">
              <c16:uniqueId val="{0000000A-AD6D-4AED-AA3A-9FBECF41355F}"/>
            </c:ext>
          </c:extLst>
        </c:ser>
        <c:dLbls>
          <c:showLegendKey val="0"/>
          <c:showVal val="0"/>
          <c:showCatName val="0"/>
          <c:showSerName val="0"/>
          <c:showPercent val="0"/>
          <c:showBubbleSize val="0"/>
        </c:dLbls>
        <c:axId val="61702528"/>
        <c:axId val="61688448"/>
      </c:scatterChart>
      <c:catAx>
        <c:axId val="61684736"/>
        <c:scaling>
          <c:orientation val="maxMin"/>
        </c:scaling>
        <c:delete val="0"/>
        <c:axPos val="l"/>
        <c:numFmt formatCode="General" sourceLinked="0"/>
        <c:majorTickMark val="out"/>
        <c:minorTickMark val="none"/>
        <c:tickLblPos val="nextTo"/>
        <c:txPr>
          <a:bodyPr rot="0" vert="horz"/>
          <a:lstStyle/>
          <a:p>
            <a:pPr>
              <a:defRPr sz="800"/>
            </a:pPr>
            <a:endParaRPr lang="en-US"/>
          </a:p>
        </c:txPr>
        <c:crossAx val="61686528"/>
        <c:crosses val="autoZero"/>
        <c:auto val="1"/>
        <c:lblAlgn val="ctr"/>
        <c:lblOffset val="100"/>
        <c:noMultiLvlLbl val="0"/>
      </c:catAx>
      <c:valAx>
        <c:axId val="61686528"/>
        <c:scaling>
          <c:orientation val="minMax"/>
          <c:max val="100"/>
        </c:scaling>
        <c:delete val="0"/>
        <c:axPos val="t"/>
        <c:title>
          <c:tx>
            <c:rich>
              <a:bodyPr/>
              <a:lstStyle/>
              <a:p>
                <a:pPr>
                  <a:defRPr/>
                </a:pPr>
                <a:r>
                  <a:rPr lang="en-GB"/>
                  <a:t>%</a:t>
                </a:r>
              </a:p>
            </c:rich>
          </c:tx>
          <c:layout>
            <c:manualLayout>
              <c:xMode val="edge"/>
              <c:yMode val="edge"/>
              <c:x val="0.46900212724245638"/>
              <c:y val="0.94364059755688556"/>
            </c:manualLayout>
          </c:layout>
          <c:overlay val="0"/>
        </c:title>
        <c:numFmt formatCode="0" sourceLinked="1"/>
        <c:majorTickMark val="none"/>
        <c:minorTickMark val="none"/>
        <c:tickLblPos val="high"/>
        <c:txPr>
          <a:bodyPr/>
          <a:lstStyle/>
          <a:p>
            <a:pPr>
              <a:defRPr sz="800"/>
            </a:pPr>
            <a:endParaRPr lang="en-US"/>
          </a:p>
        </c:txPr>
        <c:crossAx val="61684736"/>
        <c:crosses val="autoZero"/>
        <c:crossBetween val="between"/>
      </c:valAx>
      <c:valAx>
        <c:axId val="61688448"/>
        <c:scaling>
          <c:orientation val="minMax"/>
          <c:max val="20"/>
          <c:min val="0"/>
        </c:scaling>
        <c:delete val="1"/>
        <c:axPos val="r"/>
        <c:numFmt formatCode="General" sourceLinked="1"/>
        <c:majorTickMark val="out"/>
        <c:minorTickMark val="none"/>
        <c:tickLblPos val="none"/>
        <c:crossAx val="61702528"/>
        <c:crosses val="max"/>
        <c:crossBetween val="midCat"/>
      </c:valAx>
      <c:valAx>
        <c:axId val="61702528"/>
        <c:scaling>
          <c:orientation val="minMax"/>
        </c:scaling>
        <c:delete val="1"/>
        <c:axPos val="b"/>
        <c:numFmt formatCode="0" sourceLinked="1"/>
        <c:majorTickMark val="out"/>
        <c:minorTickMark val="none"/>
        <c:tickLblPos val="none"/>
        <c:crossAx val="61688448"/>
        <c:crosses val="autoZero"/>
        <c:crossBetween val="midCat"/>
      </c:valAx>
      <c:spPr>
        <a:ln>
          <a:solidFill>
            <a:schemeClr val="tx1"/>
          </a:solidFill>
        </a:ln>
      </c:spPr>
    </c:plotArea>
    <c:legend>
      <c:legendPos val="r"/>
      <c:layout>
        <c:manualLayout>
          <c:xMode val="edge"/>
          <c:yMode val="edge"/>
          <c:x val="0.86354866176844969"/>
          <c:y val="0.38047323031989488"/>
          <c:w val="0.12307341181014582"/>
          <c:h val="0.2743129477236404"/>
        </c:manualLayout>
      </c:layout>
      <c:overlay val="0"/>
      <c:spPr>
        <a:ln>
          <a:solidFill>
            <a:schemeClr val="tx1"/>
          </a:solidFill>
        </a:ln>
      </c:spPr>
      <c:txPr>
        <a:bodyPr/>
        <a:lstStyle/>
        <a:p>
          <a:pPr>
            <a:defRPr sz="700"/>
          </a:pPr>
          <a:endParaRPr lang="en-US"/>
        </a:p>
      </c:txPr>
    </c:legend>
    <c:plotVisOnly val="1"/>
    <c:dispBlanksAs val="gap"/>
    <c:showDLblsOverMax val="0"/>
  </c:chart>
  <c:txPr>
    <a:bodyPr/>
    <a:lstStyle/>
    <a:p>
      <a:pPr>
        <a:defRPr sz="1000">
          <a:latin typeface="Arial" pitchFamily="34" charset="0"/>
          <a:cs typeface="Arial" pitchFamily="34" charset="0"/>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9525</xdr:rowOff>
    </xdr:from>
    <xdr:to>
      <xdr:col>13</xdr:col>
      <xdr:colOff>571500</xdr:colOff>
      <xdr:row>29</xdr:row>
      <xdr:rowOff>28575</xdr:rowOff>
    </xdr:to>
    <xdr:graphicFrame macro="">
      <xdr:nvGraphicFramePr>
        <xdr:cNvPr id="6133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xdr:row>
      <xdr:rowOff>0</xdr:rowOff>
    </xdr:from>
    <xdr:to>
      <xdr:col>13</xdr:col>
      <xdr:colOff>571500</xdr:colOff>
      <xdr:row>29</xdr:row>
      <xdr:rowOff>19050</xdr:rowOff>
    </xdr:to>
    <xdr:graphicFrame macro="">
      <xdr:nvGraphicFramePr>
        <xdr:cNvPr id="613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28575</xdr:colOff>
      <xdr:row>17</xdr:row>
      <xdr:rowOff>95250</xdr:rowOff>
    </xdr:from>
    <xdr:to>
      <xdr:col>14</xdr:col>
      <xdr:colOff>561975</xdr:colOff>
      <xdr:row>17</xdr:row>
      <xdr:rowOff>95250</xdr:rowOff>
    </xdr:to>
    <xdr:cxnSp macro="">
      <xdr:nvCxnSpPr>
        <xdr:cNvPr id="4" name="Straight Connector 3"/>
        <xdr:cNvCxnSpPr/>
      </xdr:nvCxnSpPr>
      <xdr:spPr>
        <a:xfrm>
          <a:off x="8067675" y="2800350"/>
          <a:ext cx="533400" cy="0"/>
        </a:xfrm>
        <a:prstGeom prst="line">
          <a:avLst/>
        </a:prstGeom>
        <a:ln w="31750">
          <a:solidFill>
            <a:srgbClr val="0070C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10</xdr:row>
      <xdr:rowOff>1</xdr:rowOff>
    </xdr:from>
    <xdr:to>
      <xdr:col>15</xdr:col>
      <xdr:colOff>9525</xdr:colOff>
      <xdr:row>41</xdr:row>
      <xdr:rowOff>47626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104775</xdr:colOff>
      <xdr:row>4</xdr:row>
      <xdr:rowOff>76200</xdr:rowOff>
    </xdr:from>
    <xdr:to>
      <xdr:col>1</xdr:col>
      <xdr:colOff>276225</xdr:colOff>
      <xdr:row>5</xdr:row>
      <xdr:rowOff>38100</xdr:rowOff>
    </xdr:to>
    <xdr:sp macro="" textlink="">
      <xdr:nvSpPr>
        <xdr:cNvPr id="3" name="Rectangle 2"/>
        <xdr:cNvSpPr/>
      </xdr:nvSpPr>
      <xdr:spPr>
        <a:xfrm>
          <a:off x="285750" y="876300"/>
          <a:ext cx="171450" cy="123825"/>
        </a:xfrm>
        <a:prstGeom prst="rect">
          <a:avLst/>
        </a:prstGeom>
        <a:solidFill>
          <a:srgbClr val="99CC00"/>
        </a:solidFill>
        <a:ln>
          <a:solidFill>
            <a:srgbClr val="99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6</xdr:row>
      <xdr:rowOff>142875</xdr:rowOff>
    </xdr:from>
    <xdr:to>
      <xdr:col>1</xdr:col>
      <xdr:colOff>276225</xdr:colOff>
      <xdr:row>7</xdr:row>
      <xdr:rowOff>104775</xdr:rowOff>
    </xdr:to>
    <xdr:sp macro="" textlink="">
      <xdr:nvSpPr>
        <xdr:cNvPr id="4" name="Rectangle 3"/>
        <xdr:cNvSpPr/>
      </xdr:nvSpPr>
      <xdr:spPr>
        <a:xfrm>
          <a:off x="285750" y="1266825"/>
          <a:ext cx="171450" cy="123825"/>
        </a:xfrm>
        <a:prstGeom prst="rect">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5</xdr:row>
      <xdr:rowOff>114300</xdr:rowOff>
    </xdr:from>
    <xdr:to>
      <xdr:col>1</xdr:col>
      <xdr:colOff>276225</xdr:colOff>
      <xdr:row>6</xdr:row>
      <xdr:rowOff>76200</xdr:rowOff>
    </xdr:to>
    <xdr:sp macro="" textlink="">
      <xdr:nvSpPr>
        <xdr:cNvPr id="5" name="Rectangle 4"/>
        <xdr:cNvSpPr/>
      </xdr:nvSpPr>
      <xdr:spPr>
        <a:xfrm>
          <a:off x="285750" y="1076325"/>
          <a:ext cx="171450" cy="123825"/>
        </a:xfrm>
        <a:prstGeom prst="rect">
          <a:avLst/>
        </a:prstGeom>
        <a:solidFill>
          <a:srgbClr val="FFCC4F"/>
        </a:solidFill>
        <a:ln>
          <a:solidFill>
            <a:srgbClr val="FFCC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8</xdr:row>
      <xdr:rowOff>0</xdr:rowOff>
    </xdr:from>
    <xdr:to>
      <xdr:col>1</xdr:col>
      <xdr:colOff>276225</xdr:colOff>
      <xdr:row>8</xdr:row>
      <xdr:rowOff>123825</xdr:rowOff>
    </xdr:to>
    <xdr:sp macro="" textlink="">
      <xdr:nvSpPr>
        <xdr:cNvPr id="6" name="Rectangle 5"/>
        <xdr:cNvSpPr/>
      </xdr:nvSpPr>
      <xdr:spPr>
        <a:xfrm>
          <a:off x="285750" y="1447800"/>
          <a:ext cx="171450" cy="123825"/>
        </a:xfrm>
        <a:prstGeom prst="rect">
          <a:avLst/>
        </a:prstGeom>
        <a:solidFill>
          <a:srgbClr val="008000"/>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xdr:from>
      <xdr:col>1</xdr:col>
      <xdr:colOff>104775</xdr:colOff>
      <xdr:row>3</xdr:row>
      <xdr:rowOff>57150</xdr:rowOff>
    </xdr:from>
    <xdr:to>
      <xdr:col>1</xdr:col>
      <xdr:colOff>276225</xdr:colOff>
      <xdr:row>4</xdr:row>
      <xdr:rowOff>19050</xdr:rowOff>
    </xdr:to>
    <xdr:sp macro="" textlink="">
      <xdr:nvSpPr>
        <xdr:cNvPr id="7" name="Rectangle 6"/>
        <xdr:cNvSpPr/>
      </xdr:nvSpPr>
      <xdr:spPr>
        <a:xfrm>
          <a:off x="285750" y="695325"/>
          <a:ext cx="171450" cy="123825"/>
        </a:xfrm>
        <a:prstGeom prst="rect">
          <a:avLst/>
        </a:prstGeom>
        <a:solidFill>
          <a:srgbClr val="A6A6A6"/>
        </a:solidFill>
        <a:ln>
          <a:solidFill>
            <a:srgbClr val="A6A6A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16</xdr:col>
      <xdr:colOff>381000</xdr:colOff>
      <xdr:row>50</xdr:row>
      <xdr:rowOff>9525</xdr:rowOff>
    </xdr:to>
    <xdr:pic>
      <xdr:nvPicPr>
        <xdr:cNvPr id="1031"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142875" y="800100"/>
          <a:ext cx="9525000" cy="833437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e/(04)%20Project%20Reports/Annual%20Reports/2016%20Annual%20Report/Final%20Outputs/SSCA_2016_National_Report_tables_and_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amp; Charts"/>
      <sheetName val="Tables 1a 1b 1c combined"/>
      <sheetName val="Tables 1a 1b 1c extra detail"/>
      <sheetName val="Table 2"/>
      <sheetName val="Table 3"/>
      <sheetName val="Table 4 (2015)"/>
      <sheetName val="Table 4 (2014)"/>
      <sheetName val="Table 5"/>
      <sheetName val="Table 6 (2015)"/>
      <sheetName val="Table 6 (2014)"/>
      <sheetName val="Chart 1a"/>
      <sheetName val="Chart 1a DATA"/>
      <sheetName val="Chart 1a (final diagnosis)"/>
      <sheetName val="Chart 1a DATA (final diagnosis)"/>
      <sheetName val="Chart 1b"/>
      <sheetName val="Chart 1b DATA"/>
      <sheetName val="Chart 1b (final diag)"/>
      <sheetName val="Chart 1b DATA (final diag)"/>
      <sheetName val="Chart 1c"/>
      <sheetName val="Chart 1c DATA"/>
      <sheetName val="Chart 1c (final diag)"/>
      <sheetName val="Chart 1c DATA (final diag)"/>
      <sheetName val="Chart 2a"/>
      <sheetName val="Chart 2a DATA"/>
      <sheetName val="Chart 2b"/>
      <sheetName val="Chart 2b DATA"/>
      <sheetName val="Chart 2c"/>
      <sheetName val="Chart 2c DATA"/>
      <sheetName val="Chart 2d"/>
      <sheetName val="Chart 2d DATA"/>
      <sheetName val="Chart 3 (2015)"/>
      <sheetName val="Chart 3 (2015) DATA"/>
      <sheetName val="Chart 3 (2014)"/>
      <sheetName val="Chart 3 (2014) DATA"/>
      <sheetName val="Chart 4 (2015)"/>
      <sheetName val="Chart 4 (2015) DATA"/>
      <sheetName val="Chart 4 (2014)"/>
      <sheetName val="Chart 4 (2014) DATA"/>
      <sheetName val="Chart 5 (2015)"/>
      <sheetName val="Chart 5 (2015) DATA"/>
      <sheetName val="Chart 5 (2014)"/>
      <sheetName val="Chart 5 (2014) DATA"/>
      <sheetName val="Chart 6"/>
      <sheetName val="Chart 6 DATA"/>
      <sheetName val="Chart 7 (2015)"/>
      <sheetName val="Chart 7 (2015) DATA"/>
      <sheetName val="Chart 7 (2014)"/>
      <sheetName val="Chart 7 (2014) DATA"/>
      <sheetName val="Chart 8"/>
      <sheetName val="Chart 9"/>
      <sheetName val="Chart 9 DATA"/>
      <sheetName val="Chart 10 (2015)"/>
      <sheetName val="Chart 10 (2014)"/>
      <sheetName val="Chart 11"/>
      <sheetName val="Chart 12"/>
      <sheetName val="Chart 13 (2015)"/>
      <sheetName val="Chart 13 (2015) DATA"/>
      <sheetName val="Chart 13 (2014)(revised)"/>
      <sheetName val="Chart 13 (2014) DATA (revised)"/>
      <sheetName val="Chart 14a (2015)"/>
      <sheetName val="Chart 14a (2015) DATA"/>
      <sheetName val="Chart 14a (2014)"/>
      <sheetName val="Chart 14a (2014) DATA"/>
      <sheetName val="Chart 14b"/>
      <sheetName val="Chart 14b DATA"/>
      <sheetName val="Chart 15 (2015)"/>
      <sheetName val="Chart 15 (2014)"/>
      <sheetName val="Chart 16a"/>
      <sheetName val="Chart 16b"/>
      <sheetName val="Chart 17a"/>
      <sheetName val="Chart 17a DATA"/>
      <sheetName val="Chart 17b"/>
      <sheetName val="Chart 17b DATA"/>
      <sheetName val="Chart 17c"/>
      <sheetName val="Chart 17c DATA"/>
      <sheetName val="Chart 17d"/>
      <sheetName val="Chart 17d DATA"/>
      <sheetName val="Chart 17e"/>
      <sheetName val="Chart 17e DATA"/>
      <sheetName val="Poisson sub 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V3" t="str">
            <v>NHSSCOTLAND</v>
          </cell>
          <cell r="W3" t="str">
            <v>Scotland</v>
          </cell>
          <cell r="X3" t="str">
            <v>Scotland</v>
          </cell>
        </row>
        <row r="4">
          <cell r="V4" t="str">
            <v>Aberdeen Royal Infirmary</v>
          </cell>
          <cell r="W4" t="str">
            <v>ARI</v>
          </cell>
          <cell r="X4" t="str">
            <v>ARI</v>
          </cell>
        </row>
        <row r="5">
          <cell r="V5" t="str">
            <v>Ayr Hospital</v>
          </cell>
          <cell r="W5" t="str">
            <v>Ayr</v>
          </cell>
          <cell r="X5" t="str">
            <v>Ayr</v>
          </cell>
        </row>
        <row r="6">
          <cell r="V6" t="str">
            <v>Balfour Hospital</v>
          </cell>
          <cell r="W6" t="str">
            <v>Balfour</v>
          </cell>
          <cell r="X6" t="str">
            <v>Balfour</v>
          </cell>
        </row>
        <row r="7">
          <cell r="V7" t="str">
            <v>Belford Hospital</v>
          </cell>
          <cell r="W7" t="str">
            <v>Belford*</v>
          </cell>
          <cell r="X7" t="str">
            <v>Belford</v>
          </cell>
        </row>
        <row r="8">
          <cell r="V8" t="str">
            <v>Borders General Hospital</v>
          </cell>
          <cell r="W8" t="str">
            <v>Borders</v>
          </cell>
          <cell r="X8" t="str">
            <v>Borders</v>
          </cell>
        </row>
        <row r="9">
          <cell r="V9" t="str">
            <v>Caithness General Hospital</v>
          </cell>
          <cell r="W9" t="str">
            <v>Caithness*</v>
          </cell>
          <cell r="X9" t="str">
            <v>Caithness</v>
          </cell>
        </row>
        <row r="10">
          <cell r="V10" t="str">
            <v>Crosshouse Hospital</v>
          </cell>
          <cell r="W10" t="str">
            <v>Crosshouse</v>
          </cell>
          <cell r="X10" t="str">
            <v>Crosshouse</v>
          </cell>
        </row>
        <row r="11">
          <cell r="V11" t="str">
            <v>Dr Gray's Hospital</v>
          </cell>
          <cell r="W11" t="str">
            <v>Dr Grays</v>
          </cell>
          <cell r="X11" t="str">
            <v>Dr Grays</v>
          </cell>
        </row>
        <row r="12">
          <cell r="V12" t="str">
            <v>Dumfries &amp; Galloway Royal Infirmary</v>
          </cell>
          <cell r="W12" t="str">
            <v>DGRI</v>
          </cell>
          <cell r="X12" t="str">
            <v>DGRI</v>
          </cell>
        </row>
        <row r="13">
          <cell r="V13" t="str">
            <v>Forth Valley Royal Hospital</v>
          </cell>
          <cell r="W13" t="str">
            <v>FVRH</v>
          </cell>
          <cell r="X13" t="str">
            <v>FVRH</v>
          </cell>
        </row>
        <row r="14">
          <cell r="V14" t="str">
            <v>Galloway Community Hospital</v>
          </cell>
          <cell r="W14" t="str">
            <v>GCH*</v>
          </cell>
          <cell r="X14" t="str">
            <v>GCH</v>
          </cell>
        </row>
        <row r="15">
          <cell r="V15" t="str">
            <v>Gilbert Bain Hospital</v>
          </cell>
          <cell r="W15" t="str">
            <v>Gilbert Bain*</v>
          </cell>
          <cell r="X15" t="str">
            <v>Gilbert Bain</v>
          </cell>
        </row>
        <row r="16">
          <cell r="V16" t="str">
            <v>Glasgow Royal Infirmary</v>
          </cell>
          <cell r="W16" t="str">
            <v>GRI</v>
          </cell>
          <cell r="X16" t="str">
            <v>GRI</v>
          </cell>
        </row>
        <row r="17">
          <cell r="V17" t="str">
            <v>Hairmyres Hospital</v>
          </cell>
          <cell r="W17" t="str">
            <v>Hairmyres</v>
          </cell>
          <cell r="X17" t="str">
            <v>Hairmyres</v>
          </cell>
        </row>
        <row r="18">
          <cell r="V18" t="str">
            <v>Inverclyde Royal Hospital</v>
          </cell>
          <cell r="W18" t="str">
            <v>IRH</v>
          </cell>
          <cell r="X18" t="str">
            <v>IRH</v>
          </cell>
        </row>
        <row r="19">
          <cell r="V19" t="str">
            <v>Lorn &amp; Islands Hospital</v>
          </cell>
          <cell r="W19" t="str">
            <v>L&amp;I</v>
          </cell>
          <cell r="X19" t="str">
            <v>L&amp;I</v>
          </cell>
        </row>
        <row r="20">
          <cell r="V20" t="str">
            <v>Monklands Hospital</v>
          </cell>
          <cell r="W20" t="str">
            <v>Monklands</v>
          </cell>
          <cell r="X20" t="str">
            <v>Monklands</v>
          </cell>
        </row>
        <row r="21">
          <cell r="V21" t="str">
            <v>Ninewells Hospital</v>
          </cell>
          <cell r="W21" t="str">
            <v>Ninewells</v>
          </cell>
          <cell r="X21" t="str">
            <v>Ninewells</v>
          </cell>
        </row>
        <row r="22">
          <cell r="V22" t="str">
            <v>Perth Royal Infirmary</v>
          </cell>
          <cell r="W22" t="str">
            <v>PRI</v>
          </cell>
          <cell r="X22" t="str">
            <v>PRI</v>
          </cell>
        </row>
        <row r="23">
          <cell r="V23" t="str">
            <v>Queen Elizabeth University Hospital - Glasgow</v>
          </cell>
          <cell r="W23" t="str">
            <v>QEUH</v>
          </cell>
          <cell r="X23" t="str">
            <v>QEUH</v>
          </cell>
        </row>
        <row r="24">
          <cell r="V24" t="str">
            <v>Raigmore Hospital</v>
          </cell>
          <cell r="W24" t="str">
            <v>Raigmore</v>
          </cell>
          <cell r="X24" t="str">
            <v>Raigmore</v>
          </cell>
        </row>
        <row r="25">
          <cell r="V25" t="str">
            <v>Royal Alexandra Hospital</v>
          </cell>
          <cell r="W25" t="str">
            <v>RAH</v>
          </cell>
          <cell r="X25" t="str">
            <v>RAH</v>
          </cell>
        </row>
        <row r="26">
          <cell r="V26" t="str">
            <v>Royal Infirmary of Edinburgh</v>
          </cell>
          <cell r="W26" t="str">
            <v>RIE</v>
          </cell>
          <cell r="X26" t="str">
            <v>RIE</v>
          </cell>
        </row>
        <row r="27">
          <cell r="V27" t="str">
            <v>St John's Hospital</v>
          </cell>
          <cell r="W27" t="str">
            <v>SJH</v>
          </cell>
          <cell r="X27" t="str">
            <v>SJH</v>
          </cell>
        </row>
        <row r="28">
          <cell r="V28" t="str">
            <v>Uist &amp; Barra Hospital</v>
          </cell>
          <cell r="W28" t="str">
            <v>Uist &amp; Barra</v>
          </cell>
          <cell r="X28" t="str">
            <v>Uist &amp; Barra</v>
          </cell>
        </row>
        <row r="29">
          <cell r="V29" t="str">
            <v>Victoria Hospital Kirkcaldy</v>
          </cell>
          <cell r="W29" t="str">
            <v>VHK</v>
          </cell>
          <cell r="X29" t="str">
            <v>VHK</v>
          </cell>
        </row>
        <row r="30">
          <cell r="V30" t="str">
            <v>Western General Hospital</v>
          </cell>
          <cell r="W30" t="str">
            <v>WGH</v>
          </cell>
          <cell r="X30" t="str">
            <v>WGH</v>
          </cell>
        </row>
        <row r="31">
          <cell r="V31" t="str">
            <v>Western Isles Hospital</v>
          </cell>
          <cell r="W31" t="str">
            <v>Western Isles</v>
          </cell>
          <cell r="X31" t="str">
            <v>Western Isles</v>
          </cell>
        </row>
        <row r="32">
          <cell r="V32" t="str">
            <v>Wishaw General Hospital</v>
          </cell>
          <cell r="W32" t="str">
            <v>Wishaw</v>
          </cell>
          <cell r="X32" t="str">
            <v>Wishaw</v>
          </cell>
        </row>
        <row r="33">
          <cell r="V33" t="str">
            <v>Queen Margaret Hospital</v>
          </cell>
          <cell r="W33" t="str">
            <v>QMH</v>
          </cell>
          <cell r="X33" t="str">
            <v>QMH</v>
          </cell>
        </row>
        <row r="34">
          <cell r="V34" t="str">
            <v>Stracathro Hospital</v>
          </cell>
          <cell r="W34" t="str">
            <v>Stracathro</v>
          </cell>
          <cell r="X34" t="str">
            <v>Stracathro</v>
          </cell>
        </row>
        <row r="35">
          <cell r="V35" t="str">
            <v>Western Infirmary/Gartnavel General</v>
          </cell>
          <cell r="W35" t="str">
            <v>WIG</v>
          </cell>
          <cell r="X35" t="str">
            <v>WIG</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trokeaudit.scot.nhs.uk/Reports/Reports.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tabSelected="1" workbookViewId="0">
      <selection sqref="A1:C1"/>
    </sheetView>
  </sheetViews>
  <sheetFormatPr defaultColWidth="9.1796875" defaultRowHeight="12.5" x14ac:dyDescent="0.25"/>
  <cols>
    <col min="1" max="1" width="2.7265625" style="149" customWidth="1"/>
    <col min="2" max="2" width="13.7265625" style="149" customWidth="1"/>
    <col min="3" max="3" width="109.26953125" style="149" customWidth="1"/>
    <col min="4" max="4" width="11.7265625" style="149" hidden="1" customWidth="1"/>
    <col min="5" max="16384" width="9.1796875" style="149"/>
  </cols>
  <sheetData>
    <row r="1" spans="1:9" ht="30" customHeight="1" x14ac:dyDescent="0.25">
      <c r="A1" s="173" t="s">
        <v>142</v>
      </c>
      <c r="B1" s="173"/>
      <c r="C1" s="173"/>
    </row>
    <row r="2" spans="1:9" ht="25" customHeight="1" x14ac:dyDescent="0.25">
      <c r="A2" s="174" t="s">
        <v>109</v>
      </c>
      <c r="B2" s="174"/>
      <c r="C2" s="174"/>
    </row>
    <row r="3" spans="1:9" ht="25" customHeight="1" x14ac:dyDescent="0.25">
      <c r="A3" s="148"/>
      <c r="B3" s="94" t="s">
        <v>133</v>
      </c>
      <c r="C3" s="93"/>
    </row>
    <row r="4" spans="1:9" ht="30" customHeight="1" x14ac:dyDescent="0.25">
      <c r="A4" s="69"/>
      <c r="B4" s="175" t="s">
        <v>136</v>
      </c>
      <c r="C4" s="176"/>
      <c r="D4" s="150" t="s">
        <v>82</v>
      </c>
    </row>
    <row r="5" spans="1:9" ht="52" x14ac:dyDescent="0.25">
      <c r="A5" s="69"/>
      <c r="B5" s="151" t="s">
        <v>134</v>
      </c>
      <c r="C5" s="152" t="s">
        <v>81</v>
      </c>
      <c r="D5" s="150" t="s">
        <v>82</v>
      </c>
    </row>
    <row r="6" spans="1:9" ht="30" customHeight="1" x14ac:dyDescent="0.25">
      <c r="B6" s="153" t="s">
        <v>124</v>
      </c>
      <c r="C6" s="127" t="s">
        <v>151</v>
      </c>
      <c r="D6" s="128"/>
      <c r="E6" s="54"/>
    </row>
    <row r="7" spans="1:9" ht="30" customHeight="1" x14ac:dyDescent="0.25">
      <c r="B7" s="126" t="s">
        <v>127</v>
      </c>
      <c r="C7" s="127" t="s">
        <v>122</v>
      </c>
      <c r="D7" s="128"/>
      <c r="E7" s="54"/>
      <c r="F7" s="160"/>
      <c r="G7" s="160"/>
      <c r="H7" s="160"/>
      <c r="I7" s="160"/>
    </row>
    <row r="8" spans="1:9" ht="30" customHeight="1" x14ac:dyDescent="0.25">
      <c r="B8" s="126" t="s">
        <v>129</v>
      </c>
      <c r="C8" s="154" t="s">
        <v>141</v>
      </c>
      <c r="D8" s="128"/>
      <c r="E8" s="54"/>
    </row>
    <row r="9" spans="1:9" ht="30" customHeight="1" x14ac:dyDescent="0.25">
      <c r="B9" s="126" t="s">
        <v>132</v>
      </c>
      <c r="C9" s="154" t="s">
        <v>137</v>
      </c>
      <c r="D9" s="128"/>
      <c r="E9" s="54"/>
    </row>
    <row r="10" spans="1:9" x14ac:dyDescent="0.25">
      <c r="B10" s="70"/>
      <c r="D10" s="155"/>
      <c r="E10" s="155"/>
    </row>
    <row r="11" spans="1:9" ht="13" x14ac:dyDescent="0.3">
      <c r="B11" s="31" t="s">
        <v>135</v>
      </c>
    </row>
  </sheetData>
  <sheetProtection algorithmName="SHA-512" hashValue="vVeUPBjnUuNnyt99UxWNKO4P/btWka5EMq1z0q5yzkzZajcUYPZRpzY/cMu1S4iUoNCoeW1WsdCLBeILUsd8/Q==" saltValue="bK9y1N5OFXD62mb3jBMmDA==" spinCount="100000" sheet="1" objects="1" scenarios="1"/>
  <mergeCells count="3">
    <mergeCell ref="A1:C1"/>
    <mergeCell ref="A2:C2"/>
    <mergeCell ref="B4:C4"/>
  </mergeCells>
  <hyperlinks>
    <hyperlink ref="A2:C2" r:id="rId1" display="click here for the SSCA web site where a PDF copy of the Scottish Stroke Improvement Plan may be viewed and/or downloaded"/>
    <hyperlink ref="B6" location="'Chart 4.1'!A1" display="Chart 4.1"/>
    <hyperlink ref="B7" location="'Chart 4.2'!A1" display="Chart 4.2"/>
    <hyperlink ref="B8" location="'Chart 4.3'!A1" display="Chart 4.3 "/>
    <hyperlink ref="B9" location="'Table 4.1'!A1" display="Table 4.1 "/>
  </hyperlinks>
  <pageMargins left="0.74803149606299213" right="0.74803149606299213" top="0.39370078740157483" bottom="0.74803149606299213" header="0.15748031496062992" footer="0.19685039370078741"/>
  <pageSetup paperSize="9" scale="68" orientation="portrait" r:id="rId2"/>
  <headerFooter alignWithMargins="0">
    <oddFooter>&amp;L&amp;8Scottish Stroke Improvement Programme 2019 Report&amp;R&amp;8© NHS National Services Scotland/Crown Copyright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T38"/>
  <sheetViews>
    <sheetView workbookViewId="0"/>
  </sheetViews>
  <sheetFormatPr defaultColWidth="9.1796875" defaultRowHeight="12.5" x14ac:dyDescent="0.25"/>
  <cols>
    <col min="1" max="1" width="1.7265625" style="2" customWidth="1"/>
    <col min="2" max="16384" width="9.1796875" style="2"/>
  </cols>
  <sheetData>
    <row r="1" spans="1:20" ht="12.75" customHeight="1" x14ac:dyDescent="0.25">
      <c r="A1" s="1"/>
      <c r="B1" s="181" t="s">
        <v>147</v>
      </c>
      <c r="C1" s="181"/>
      <c r="D1" s="181"/>
      <c r="E1" s="181"/>
      <c r="F1" s="181"/>
      <c r="G1" s="181"/>
      <c r="H1" s="181"/>
      <c r="I1" s="181"/>
      <c r="J1" s="181"/>
      <c r="K1" s="181"/>
      <c r="L1" s="181"/>
      <c r="M1" s="181"/>
      <c r="N1" s="181"/>
      <c r="O1" s="178" t="s">
        <v>28</v>
      </c>
    </row>
    <row r="2" spans="1:20" x14ac:dyDescent="0.25">
      <c r="B2" s="181"/>
      <c r="C2" s="181"/>
      <c r="D2" s="181"/>
      <c r="E2" s="181"/>
      <c r="F2" s="181"/>
      <c r="G2" s="181"/>
      <c r="H2" s="181"/>
      <c r="I2" s="181"/>
      <c r="J2" s="181"/>
      <c r="K2" s="181"/>
      <c r="L2" s="181"/>
      <c r="M2" s="181"/>
      <c r="N2" s="181"/>
      <c r="O2" s="178"/>
    </row>
    <row r="3" spans="1:20" x14ac:dyDescent="0.25">
      <c r="B3" s="180" t="s">
        <v>91</v>
      </c>
      <c r="C3" s="180"/>
      <c r="D3" s="180"/>
      <c r="E3" s="180"/>
      <c r="F3" s="180"/>
      <c r="G3" s="180"/>
      <c r="H3" s="180"/>
      <c r="I3" s="180"/>
      <c r="J3" s="180"/>
      <c r="K3" s="180"/>
      <c r="L3" s="180"/>
      <c r="M3" s="180"/>
      <c r="N3" s="180"/>
      <c r="O3" s="178"/>
    </row>
    <row r="4" spans="1:20" x14ac:dyDescent="0.25">
      <c r="B4" s="180"/>
      <c r="C4" s="180"/>
      <c r="D4" s="180"/>
      <c r="E4" s="180"/>
      <c r="F4" s="180"/>
      <c r="G4" s="180"/>
      <c r="H4" s="180"/>
      <c r="I4" s="180"/>
      <c r="J4" s="180"/>
      <c r="K4" s="180"/>
      <c r="L4" s="180"/>
      <c r="M4" s="180"/>
      <c r="N4" s="180"/>
      <c r="O4" s="178"/>
    </row>
    <row r="6" spans="1:20" x14ac:dyDescent="0.25">
      <c r="O6" s="182" t="s">
        <v>130</v>
      </c>
      <c r="P6" s="182"/>
    </row>
    <row r="13" spans="1:20" x14ac:dyDescent="0.25">
      <c r="O13" s="81"/>
      <c r="P13" s="82"/>
      <c r="Q13" s="82"/>
      <c r="R13" s="82"/>
      <c r="S13" s="82"/>
      <c r="T13" s="83"/>
    </row>
    <row r="14" spans="1:20" ht="14.5" x14ac:dyDescent="0.35">
      <c r="O14" s="84"/>
      <c r="P14" s="55" t="s">
        <v>113</v>
      </c>
      <c r="Q14" s="55"/>
      <c r="R14" s="55"/>
      <c r="S14" s="55"/>
      <c r="T14" s="85"/>
    </row>
    <row r="15" spans="1:20" ht="14.5" x14ac:dyDescent="0.35">
      <c r="O15" s="86"/>
      <c r="P15" s="55" t="s">
        <v>148</v>
      </c>
      <c r="Q15" s="55"/>
      <c r="R15" s="55"/>
      <c r="S15" s="55"/>
      <c r="T15" s="85"/>
    </row>
    <row r="16" spans="1:20" ht="14.5" x14ac:dyDescent="0.35">
      <c r="O16" s="87"/>
      <c r="P16" s="55" t="s">
        <v>149</v>
      </c>
      <c r="Q16" s="55"/>
      <c r="R16" s="55"/>
      <c r="S16" s="55"/>
      <c r="T16" s="85"/>
    </row>
    <row r="17" spans="2:20" ht="14.5" x14ac:dyDescent="0.35">
      <c r="O17" s="88"/>
      <c r="P17" s="55" t="s">
        <v>150</v>
      </c>
      <c r="Q17" s="55"/>
      <c r="R17" s="55"/>
      <c r="S17" s="55"/>
      <c r="T17" s="85"/>
    </row>
    <row r="18" spans="2:20" ht="14.5" x14ac:dyDescent="0.35">
      <c r="O18" s="89"/>
      <c r="P18" s="55" t="s">
        <v>83</v>
      </c>
      <c r="Q18" s="55"/>
      <c r="R18" s="55"/>
      <c r="S18" s="55"/>
      <c r="T18" s="85"/>
    </row>
    <row r="19" spans="2:20" x14ac:dyDescent="0.25">
      <c r="O19" s="90"/>
      <c r="P19" s="91"/>
      <c r="Q19" s="91"/>
      <c r="R19" s="91"/>
      <c r="S19" s="91"/>
      <c r="T19" s="92"/>
    </row>
    <row r="31" spans="2:20" x14ac:dyDescent="0.25">
      <c r="B31" s="165" t="s">
        <v>125</v>
      </c>
      <c r="C31" s="107"/>
      <c r="D31" s="107"/>
      <c r="E31" s="107"/>
      <c r="F31" s="107"/>
      <c r="G31" s="107"/>
      <c r="H31" s="107"/>
      <c r="I31" s="107"/>
      <c r="J31" s="107"/>
      <c r="K31" s="107"/>
      <c r="L31" s="107"/>
      <c r="M31" s="107"/>
      <c r="N31" s="160"/>
    </row>
    <row r="32" spans="2:20" ht="24.75" customHeight="1" x14ac:dyDescent="0.25">
      <c r="B32" s="179" t="s">
        <v>1</v>
      </c>
      <c r="C32" s="179"/>
      <c r="D32" s="179"/>
      <c r="E32" s="179"/>
      <c r="F32" s="179"/>
      <c r="G32" s="179"/>
      <c r="H32" s="179"/>
      <c r="I32" s="179"/>
      <c r="J32" s="179"/>
      <c r="K32" s="179"/>
      <c r="L32" s="179"/>
      <c r="M32" s="179"/>
      <c r="N32" s="160"/>
    </row>
    <row r="33" spans="2:14" ht="25.5" customHeight="1" x14ac:dyDescent="0.25">
      <c r="B33" s="177" t="s">
        <v>173</v>
      </c>
      <c r="C33" s="177"/>
      <c r="D33" s="177"/>
      <c r="E33" s="177"/>
      <c r="F33" s="177"/>
      <c r="G33" s="177"/>
      <c r="H33" s="177"/>
      <c r="I33" s="177"/>
      <c r="J33" s="177"/>
      <c r="K33" s="177"/>
      <c r="L33" s="177"/>
      <c r="M33" s="177"/>
      <c r="N33" s="160"/>
    </row>
    <row r="34" spans="2:14" ht="25" customHeight="1" x14ac:dyDescent="0.25">
      <c r="B34" s="177"/>
      <c r="C34" s="177"/>
      <c r="D34" s="177"/>
      <c r="E34" s="177"/>
      <c r="F34" s="177"/>
      <c r="G34" s="177"/>
      <c r="H34" s="177"/>
      <c r="I34" s="177"/>
      <c r="J34" s="177"/>
      <c r="K34" s="177"/>
      <c r="L34" s="177"/>
      <c r="M34" s="177"/>
      <c r="N34" s="160"/>
    </row>
    <row r="35" spans="2:14" ht="12.75" customHeight="1" x14ac:dyDescent="0.25">
      <c r="B35" s="177" t="s">
        <v>158</v>
      </c>
      <c r="C35" s="177"/>
      <c r="D35" s="177"/>
      <c r="E35" s="177"/>
      <c r="F35" s="177"/>
      <c r="G35" s="177"/>
      <c r="H35" s="177"/>
      <c r="I35" s="177"/>
      <c r="J35" s="177"/>
      <c r="K35" s="177"/>
      <c r="L35" s="177"/>
      <c r="M35" s="177"/>
      <c r="N35" s="160"/>
    </row>
    <row r="36" spans="2:14" x14ac:dyDescent="0.25">
      <c r="B36" s="177"/>
      <c r="C36" s="177"/>
      <c r="D36" s="177"/>
      <c r="E36" s="177"/>
      <c r="F36" s="177"/>
      <c r="G36" s="177"/>
      <c r="H36" s="177"/>
      <c r="I36" s="177"/>
      <c r="J36" s="177"/>
      <c r="K36" s="177"/>
      <c r="L36" s="177"/>
      <c r="M36" s="177"/>
      <c r="N36" s="160"/>
    </row>
    <row r="37" spans="2:14" x14ac:dyDescent="0.25">
      <c r="B37" s="177"/>
      <c r="C37" s="177"/>
      <c r="D37" s="177"/>
      <c r="E37" s="177"/>
      <c r="F37" s="177"/>
      <c r="G37" s="177"/>
      <c r="H37" s="177"/>
      <c r="I37" s="177"/>
      <c r="J37" s="177"/>
      <c r="K37" s="177"/>
      <c r="L37" s="177"/>
      <c r="M37" s="177"/>
      <c r="N37" s="160"/>
    </row>
    <row r="38" spans="2:14" x14ac:dyDescent="0.25">
      <c r="B38" s="166" t="s">
        <v>123</v>
      </c>
      <c r="C38" s="160"/>
      <c r="D38" s="160"/>
      <c r="E38" s="160"/>
      <c r="F38" s="160"/>
      <c r="G38" s="160"/>
      <c r="H38" s="160"/>
      <c r="I38" s="160"/>
      <c r="J38" s="160"/>
      <c r="K38" s="160"/>
      <c r="L38" s="160"/>
      <c r="M38" s="160"/>
      <c r="N38" s="160"/>
    </row>
  </sheetData>
  <sheetProtection algorithmName="SHA-512" hashValue="RiteUjyg2KHWPyLdVoTQzHPFaUuJlJbEiCSGd6VuNQTEjdJG7Mi8ZxcnQb54OzBeMcExF8Vy/kVTvS0ODyFMWw==" saltValue="6731pHGa8onv5m3eVkq9iA==" spinCount="100000" sheet="1" objects="1" scenarios="1"/>
  <mergeCells count="7">
    <mergeCell ref="B35:M37"/>
    <mergeCell ref="O1:O4"/>
    <mergeCell ref="B32:M32"/>
    <mergeCell ref="B33:M34"/>
    <mergeCell ref="B3:N4"/>
    <mergeCell ref="B1:N2"/>
    <mergeCell ref="O6:P6"/>
  </mergeCells>
  <phoneticPr fontId="0" type="noConversion"/>
  <hyperlinks>
    <hyperlink ref="O1" location="'List of Tables &amp; Charts'!A1" display="return to List of Tables &amp; Charts"/>
    <hyperlink ref="O6:P6" location="'Chart 4.1 DATA'!A1" display="view Chart 4.1 data"/>
    <hyperlink ref="O1:O4" location="'Section 4 List of Tables Charts'!A1" display="return to List of Tables &amp; Charts"/>
  </hyperlinks>
  <pageMargins left="0.70866141732283472" right="0.70866141732283472" top="0.74803149606299213" bottom="0.74803149606299213" header="0.31496062992125984" footer="0.31496062992125984"/>
  <pageSetup paperSize="9" scale="74" orientation="landscape" r:id="rId1"/>
  <headerFooter>
    <oddFooter>&amp;L&amp;8Scottish Stroke Improvement Programme 2019 Report&amp;R&amp;8© NHS National Services Scotland/Crown Copyright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F115"/>
  <sheetViews>
    <sheetView workbookViewId="0">
      <selection sqref="A1:A2"/>
    </sheetView>
  </sheetViews>
  <sheetFormatPr defaultColWidth="9.1796875" defaultRowHeight="10" x14ac:dyDescent="0.2"/>
  <cols>
    <col min="1" max="1" width="15.7265625" style="5" customWidth="1"/>
    <col min="2" max="8" width="9.1796875" style="5"/>
    <col min="9" max="14" width="9.7265625" style="5" customWidth="1"/>
    <col min="15" max="15" width="10.453125" style="5" bestFit="1" customWidth="1"/>
    <col min="16" max="16" width="45.7265625" style="5" customWidth="1"/>
    <col min="17" max="20" width="11.7265625" style="22" customWidth="1"/>
    <col min="21" max="22" width="9.1796875" style="5"/>
    <col min="23" max="24" width="12.7265625" style="5" customWidth="1"/>
    <col min="25" max="26" width="9.1796875" style="5"/>
    <col min="27" max="27" width="9.1796875" style="50"/>
    <col min="28" max="28" width="35.54296875" style="50" bestFit="1" customWidth="1"/>
    <col min="29" max="32" width="9.1796875" style="50"/>
    <col min="33" max="16384" width="9.1796875" style="5"/>
  </cols>
  <sheetData>
    <row r="1" spans="1:32" ht="15" customHeight="1" x14ac:dyDescent="0.2">
      <c r="A1" s="186" t="s">
        <v>10</v>
      </c>
      <c r="B1" s="188" t="s">
        <v>27</v>
      </c>
      <c r="C1" s="189"/>
      <c r="D1" s="189"/>
      <c r="E1" s="189"/>
      <c r="F1" s="189"/>
      <c r="G1" s="189"/>
      <c r="H1" s="189"/>
      <c r="I1" s="3"/>
      <c r="J1" s="4"/>
      <c r="K1" s="4"/>
      <c r="L1" s="4"/>
      <c r="M1" s="4"/>
      <c r="N1" s="4"/>
      <c r="O1" s="183" t="s">
        <v>5</v>
      </c>
      <c r="P1" s="190"/>
      <c r="Q1" s="183">
        <v>2017</v>
      </c>
      <c r="R1" s="183"/>
      <c r="S1" s="183">
        <v>2018</v>
      </c>
      <c r="T1" s="183"/>
      <c r="AD1" s="105"/>
      <c r="AE1" s="105"/>
    </row>
    <row r="2" spans="1:32" ht="23.25" customHeight="1" x14ac:dyDescent="0.2">
      <c r="A2" s="187"/>
      <c r="B2" s="6" t="s">
        <v>113</v>
      </c>
      <c r="C2" s="6" t="s">
        <v>143</v>
      </c>
      <c r="D2" s="7" t="s">
        <v>6</v>
      </c>
      <c r="E2" s="184" t="s">
        <v>144</v>
      </c>
      <c r="F2" s="184"/>
      <c r="G2" s="184" t="s">
        <v>145</v>
      </c>
      <c r="H2" s="185"/>
      <c r="I2" s="8" t="s">
        <v>114</v>
      </c>
      <c r="J2" s="9" t="s">
        <v>146</v>
      </c>
      <c r="K2" s="10" t="s">
        <v>7</v>
      </c>
      <c r="L2" s="24" t="s">
        <v>3</v>
      </c>
      <c r="M2" s="24" t="s">
        <v>2</v>
      </c>
      <c r="N2" s="11" t="s">
        <v>8</v>
      </c>
      <c r="O2" s="12" t="s">
        <v>9</v>
      </c>
      <c r="P2" s="13" t="s">
        <v>10</v>
      </c>
      <c r="Q2" s="13" t="s">
        <v>11</v>
      </c>
      <c r="R2" s="13" t="s">
        <v>12</v>
      </c>
      <c r="S2" s="13" t="s">
        <v>11</v>
      </c>
      <c r="T2" s="13" t="s">
        <v>12</v>
      </c>
      <c r="V2" s="104"/>
      <c r="W2" s="104"/>
      <c r="X2" s="104"/>
      <c r="Y2" s="104"/>
      <c r="AC2" s="104"/>
      <c r="AD2" s="104"/>
      <c r="AE2" s="104"/>
      <c r="AF2" s="104"/>
    </row>
    <row r="3" spans="1:32" ht="12" x14ac:dyDescent="0.2">
      <c r="A3" s="14" t="str">
        <f t="shared" ref="A3:A23" si="0">O3</f>
        <v>Total</v>
      </c>
      <c r="B3" s="15">
        <f t="shared" ref="B3" si="1">Q3/R3*100</f>
        <v>81.852986217457897</v>
      </c>
      <c r="C3" s="15">
        <f t="shared" ref="C3" si="2">S3/T3*100</f>
        <v>81.073065516311672</v>
      </c>
      <c r="D3" s="15">
        <f>80</f>
        <v>80</v>
      </c>
      <c r="E3" s="16">
        <f t="shared" ref="E3" si="3">SUM(1*MID(I3,1,FIND(" - ",I3)-1))</f>
        <v>81</v>
      </c>
      <c r="F3" s="17">
        <f t="shared" ref="F3" si="4">SUM(1*MID(I3,FIND(" - ",I3)+2,LEN(I3)))</f>
        <v>83</v>
      </c>
      <c r="G3" s="17">
        <f t="shared" ref="G3" si="5">SUM(1*MID(J3,1,FIND(" - ",J3)-1))</f>
        <v>80</v>
      </c>
      <c r="H3" s="17">
        <f t="shared" ref="H3" si="6">SUM(1*MID(J3,FIND(" - ",J3)+2,LEN(J3)))</f>
        <v>82</v>
      </c>
      <c r="I3" s="18" t="str">
        <f t="shared" ref="I3" si="7">IF(AND(R3&gt;0,ROUND(SUM(100*((2*Q3+1.96^2)-(1.96*(SQRT(1.96^2+4*Q3*(1-(Q3/R3))))))/(2*(R3+1.96^2))),0)&lt;0),CONCATENATE(SUM(1*0)," - ",ROUND(SUM(100*((2*Q3+1.96^2)+(1.96*(SQRT(1.96^2+4*Q3*(1-(Q3/R3))))))/(2*(R3+1.96^2))),0)),IF(AND(R3&gt;0,ROUND(SUM(100*((2*Q3+1.96^2)-(1.96*(SQRT(1.96^2+4*Q3*(1-(Q3/R3))))))/(2*(R3+1.96^2))),0)&gt;=0),CONCATENATE(ROUND(SUM(100*((2*Q3+1.96^2)-(1.96*(SQRT(1.96^2+4*Q3*(1-(Q3/R3))))))/(2*(R3+1.96^2))),0)," - ",ROUND(SUM(100*((2*Q3+1.96^2)+(1.96*(SQRT(1.96^2+4*Q3*(1-(Q3/R3))))))/(2*(R3+1.96^2))),0)),""))</f>
        <v>81 - 83</v>
      </c>
      <c r="J3" s="19" t="str">
        <f t="shared" ref="J3" si="8">IF(AND(T3&gt;0,ROUND(SUM(100*((2*S3+1.96^2)-(1.96*(SQRT(1.96^2+4*S3*(1-(S3/T3))))))/(2*(T3+1.96^2))),0)&lt;0),CONCATENATE(SUM(1*0)," - ",ROUND(SUM(100*((2*S3+1.96^2)+(1.96*(SQRT(1.96^2+4*S3*(1-(S3/T3))))))/(2*(T3+1.96^2))),0)),IF(AND(T3&gt;0,ROUND(SUM(100*((2*S3+1.96^2)-(1.96*(SQRT(1.96^2+4*S3*(1-(S3/T3))))))/(2*(T3+1.96^2))),0)&gt;=0),CONCATENATE(ROUND(SUM(100*((2*S3+1.96^2)-(1.96*(SQRT(1.96^2+4*S3*(1-(S3/T3))))))/(2*(T3+1.96^2))),0)," - ",ROUND(SUM(100*((2*S3+1.96^2)+(1.96*(SQRT(1.96^2+4*S3*(1-(S3/T3))))))/(2*(T3+1.96^2))),0)),""))</f>
        <v>80 - 82</v>
      </c>
      <c r="K3" s="52">
        <f t="shared" ref="K3" si="9">C3-B3</f>
        <v>-0.77992070114622436</v>
      </c>
      <c r="L3" s="53">
        <f t="shared" ref="L3:L23" si="10">((S3/T3)-(Q3/R3))-(NORMSINV(1-(0.05/COUNTA($O$3:$O$32)))*(SQRT((((Q3/R3)*(1-(Q3/R3)))/R3)+(((S3/T3)*(1-(S3/T3)))/T3))))</f>
        <v>-3.2932975126644906E-2</v>
      </c>
      <c r="M3" s="53">
        <f t="shared" ref="M3:M23" si="11">((S3/T3)-(Q3/R3))+(NORMSINV(1-(0.05/COUNTA($O$3:$O$32)))*(SQRT((((Q3/R3)*(1-(Q3/R3)))/R3)+(((S3/T3)*(1-(S3/T3)))/T3))))</f>
        <v>1.7334561103720517E-2</v>
      </c>
      <c r="N3" s="20">
        <f t="shared" ref="N3:N23" si="12">IF(ISERR(IF(AND(((S3/T3)-(Q3/R3))-(NORMSINV(1-(0.05/COUNTA($P$3:$P$19)))*(SQRT((((Q3/R3)*(1-(Q3/R3)))/R3)+(((S3/T3)*(1-(S3/T3)))/T3))))&gt;0,((S3/T3)-(Q3/R3))+(NORMSINV(1-(0.05/COUNTA($P$3:$P$19)))*(SQRT((((Q3/R3)*(1-(Q3/R3)))/R3)+(((S3/T3)*(1-(S3/T3)))/T3))))&gt;0),1,IF(AND(((S3/T3)-(Q3/R3))-(NORMSINV(1-(0.05/COUNTA($P$3:$P$19)))*(SQRT((((Q3/R3)*(1-(Q3/R3)))/R3)+(((S3/T3)*(1-(S3/T3)))/T3))))&lt;0,((S3/T3)-(Q3/R3))+(NORMSINV(1-(0.05/COUNTA($P$3:$P$19)))*(SQRT((((Q3/R3)*(1-(Q3/R3)))/R3)+(((S3/T3)*(1-(S3/T3)))/T3))))&lt;0),-1,0))),"",IF(AND(((S3/T3)-(Q3/R3))-(NORMSINV(1-(0.05/COUNTA($P$3:$P$19)))*(SQRT((((Q3/R3)*(1-(Q3/R3)))/R3)+(((S3/T3)*(1-(S3/T3)))/T3))))&gt;0,((S3/T3)-(Q3/R3))+(NORMSINV(1-(0.05/COUNTA($P$3:$P$19)))*(SQRT((((Q3/R3)*(1-(Q3/R3)))/R3)+(((S3/T3)*(1-(S3/T3)))/T3))))&gt;0),1,IF(AND(((S3/T3)-(Q3/R3))-(NORMSINV(1-(0.05/COUNTA($P$3:$P$19)))*(SQRT((((Q3/R3)*(1-(Q3/R3)))/R3)+(((S3/T3)*(1-(S3/T3)))/T3))))&lt;0,((S3/T3)-(Q3/R3))+(NORMSINV(1-(0.05/COUNTA($P$3:$P$19)))*(SQRT((((Q3/R3)*(1-(Q3/R3)))/R3)+(((S3/T3)*(1-(S3/T3)))/T3))))&lt;0),-1,0)))</f>
        <v>0</v>
      </c>
      <c r="O3" s="14" t="s">
        <v>78</v>
      </c>
      <c r="P3" s="14" t="s">
        <v>92</v>
      </c>
      <c r="Q3" s="64">
        <f>SUM(Q4:Q23)</f>
        <v>3207</v>
      </c>
      <c r="R3" s="64">
        <f>SUM(R4:R23)</f>
        <v>3918</v>
      </c>
      <c r="S3" s="64">
        <f>SUM(S4:S23)</f>
        <v>3007</v>
      </c>
      <c r="T3" s="64">
        <f>SUM(T4:T23)</f>
        <v>3709</v>
      </c>
      <c r="V3" s="103"/>
      <c r="Y3" s="103"/>
      <c r="AC3" s="103"/>
      <c r="AF3" s="103"/>
    </row>
    <row r="4" spans="1:32" ht="12" x14ac:dyDescent="0.2">
      <c r="A4" s="14" t="str">
        <f t="shared" ref="A4:A22" si="13">O4</f>
        <v>WGH</v>
      </c>
      <c r="B4" s="15">
        <f t="shared" ref="B4:B22" si="14">Q4/R4*100</f>
        <v>96.205357142857139</v>
      </c>
      <c r="C4" s="15">
        <f t="shared" ref="C4:C22" si="15">S4/T4*100</f>
        <v>97.732426303854879</v>
      </c>
      <c r="D4" s="17">
        <f>80</f>
        <v>80</v>
      </c>
      <c r="E4" s="17">
        <f t="shared" ref="E4:E22" si="16">SUM(1*MID(I4,1,FIND(" - ",I4)-1))</f>
        <v>94</v>
      </c>
      <c r="F4" s="17">
        <f t="shared" ref="F4:F22" si="17">SUM(1*MID(I4,FIND(" - ",I4)+2,LEN(I4)))</f>
        <v>98</v>
      </c>
      <c r="G4" s="17">
        <f t="shared" ref="G4:G22" si="18">SUM(1*MID(J4,1,FIND(" - ",J4)-1))</f>
        <v>96</v>
      </c>
      <c r="H4" s="17">
        <f t="shared" ref="H4:H22" si="19">SUM(1*MID(J4,FIND(" - ",J4)+2,LEN(J4)))</f>
        <v>99</v>
      </c>
      <c r="I4" s="21" t="str">
        <f t="shared" ref="I4:I22" si="20">IF(AND(R4&gt;0,ROUND(SUM(100*((2*Q4+1.96^2)-(1.96*(SQRT(1.96^2+4*Q4*(1-(Q4/R4))))))/(2*(R4+1.96^2))),0)&lt;0),CONCATENATE(SUM(1*0)," - ",ROUND(SUM(100*((2*Q4+1.96^2)+(1.96*(SQRT(1.96^2+4*Q4*(1-(Q4/R4))))))/(2*(R4+1.96^2))),0)),IF(AND(R4&gt;0,ROUND(SUM(100*((2*Q4+1.96^2)-(1.96*(SQRT(1.96^2+4*Q4*(1-(Q4/R4))))))/(2*(R4+1.96^2))),0)&gt;=0),CONCATENATE(ROUND(SUM(100*((2*Q4+1.96^2)-(1.96*(SQRT(1.96^2+4*Q4*(1-(Q4/R4))))))/(2*(R4+1.96^2))),0)," - ",ROUND(SUM(100*((2*Q4+1.96^2)+(1.96*(SQRT(1.96^2+4*Q4*(1-(Q4/R4))))))/(2*(R4+1.96^2))),0)),""))</f>
        <v>94 - 98</v>
      </c>
      <c r="J4" s="19" t="str">
        <f t="shared" ref="J4:J22" si="21">IF(AND(T4&gt;0,ROUND(SUM(100*((2*S4+1.96^2)-(1.96*(SQRT(1.96^2+4*S4*(1-(S4/T4))))))/(2*(T4+1.96^2))),0)&lt;0),CONCATENATE(SUM(1*0)," - ",ROUND(SUM(100*((2*S4+1.96^2)+(1.96*(SQRT(1.96^2+4*S4*(1-(S4/T4))))))/(2*(T4+1.96^2))),0)),IF(AND(T4&gt;0,ROUND(SUM(100*((2*S4+1.96^2)-(1.96*(SQRT(1.96^2+4*S4*(1-(S4/T4))))))/(2*(T4+1.96^2))),0)&gt;=0),CONCATENATE(ROUND(SUM(100*((2*S4+1.96^2)-(1.96*(SQRT(1.96^2+4*S4*(1-(S4/T4))))))/(2*(T4+1.96^2))),0)," - ",ROUND(SUM(100*((2*S4+1.96^2)+(1.96*(SQRT(1.96^2+4*S4*(1-(S4/T4))))))/(2*(T4+1.96^2))),0)),""))</f>
        <v>96 - 99</v>
      </c>
      <c r="K4" s="52">
        <f t="shared" ref="K4:K22" si="22">C4-B4</f>
        <v>1.5270691609977405</v>
      </c>
      <c r="L4" s="53">
        <f t="shared" si="10"/>
        <v>-1.7127948102102705E-2</v>
      </c>
      <c r="M4" s="53">
        <f t="shared" si="11"/>
        <v>4.7669331322057515E-2</v>
      </c>
      <c r="N4" s="20">
        <f t="shared" si="12"/>
        <v>0</v>
      </c>
      <c r="O4" s="14" t="s">
        <v>63</v>
      </c>
      <c r="P4" s="14" t="s">
        <v>62</v>
      </c>
      <c r="Q4" s="64">
        <v>431</v>
      </c>
      <c r="R4" s="64">
        <v>448</v>
      </c>
      <c r="S4" s="64">
        <v>431</v>
      </c>
      <c r="T4" s="64">
        <v>441</v>
      </c>
      <c r="V4" s="103"/>
      <c r="Y4" s="103"/>
      <c r="AA4" s="106"/>
      <c r="AB4" s="135"/>
      <c r="AC4" s="103"/>
      <c r="AF4" s="103"/>
    </row>
    <row r="5" spans="1:32" ht="12" x14ac:dyDescent="0.2">
      <c r="A5" s="14" t="str">
        <f t="shared" si="13"/>
        <v>RIE</v>
      </c>
      <c r="B5" s="15">
        <f t="shared" si="14"/>
        <v>91.469194312796205</v>
      </c>
      <c r="C5" s="15">
        <f t="shared" si="15"/>
        <v>93.162393162393158</v>
      </c>
      <c r="D5" s="17">
        <f>80</f>
        <v>80</v>
      </c>
      <c r="E5" s="17">
        <f t="shared" si="16"/>
        <v>87</v>
      </c>
      <c r="F5" s="17">
        <f t="shared" si="17"/>
        <v>95</v>
      </c>
      <c r="G5" s="17">
        <f t="shared" si="18"/>
        <v>89</v>
      </c>
      <c r="H5" s="17">
        <f t="shared" si="19"/>
        <v>96</v>
      </c>
      <c r="I5" s="21" t="str">
        <f t="shared" si="20"/>
        <v>87 - 95</v>
      </c>
      <c r="J5" s="19" t="str">
        <f t="shared" si="21"/>
        <v>89 - 96</v>
      </c>
      <c r="K5" s="52">
        <f t="shared" si="22"/>
        <v>1.6931988495969534</v>
      </c>
      <c r="L5" s="53">
        <f t="shared" si="10"/>
        <v>-5.4591303409804268E-2</v>
      </c>
      <c r="M5" s="53">
        <f t="shared" si="11"/>
        <v>8.8455280401743372E-2</v>
      </c>
      <c r="N5" s="20">
        <f t="shared" si="12"/>
        <v>0</v>
      </c>
      <c r="O5" s="14" t="s">
        <v>59</v>
      </c>
      <c r="P5" s="14" t="s">
        <v>58</v>
      </c>
      <c r="Q5" s="64">
        <v>193</v>
      </c>
      <c r="R5" s="64">
        <v>211</v>
      </c>
      <c r="S5" s="64">
        <v>218</v>
      </c>
      <c r="T5" s="64">
        <v>234</v>
      </c>
      <c r="V5" s="103"/>
      <c r="Y5" s="103"/>
      <c r="AA5" s="106"/>
      <c r="AC5" s="103"/>
      <c r="AF5" s="103"/>
    </row>
    <row r="6" spans="1:32" ht="12" x14ac:dyDescent="0.2">
      <c r="A6" s="14" t="str">
        <f t="shared" si="13"/>
        <v>Balfour</v>
      </c>
      <c r="B6" s="15">
        <f t="shared" si="14"/>
        <v>87.5</v>
      </c>
      <c r="C6" s="15">
        <f t="shared" si="15"/>
        <v>92.857142857142861</v>
      </c>
      <c r="D6" s="17">
        <f>80</f>
        <v>80</v>
      </c>
      <c r="E6" s="17">
        <f t="shared" si="16"/>
        <v>72</v>
      </c>
      <c r="F6" s="17">
        <f t="shared" si="17"/>
        <v>95</v>
      </c>
      <c r="G6" s="17">
        <f t="shared" si="18"/>
        <v>69</v>
      </c>
      <c r="H6" s="17">
        <f t="shared" si="19"/>
        <v>99</v>
      </c>
      <c r="I6" s="21" t="str">
        <f t="shared" si="20"/>
        <v>72 - 95</v>
      </c>
      <c r="J6" s="19" t="str">
        <f t="shared" si="21"/>
        <v>69 - 99</v>
      </c>
      <c r="K6" s="52">
        <f t="shared" si="22"/>
        <v>5.3571428571428612</v>
      </c>
      <c r="L6" s="53">
        <f t="shared" si="10"/>
        <v>-0.20134289201400568</v>
      </c>
      <c r="M6" s="53">
        <f t="shared" si="11"/>
        <v>0.30848574915686289</v>
      </c>
      <c r="N6" s="20">
        <f t="shared" si="12"/>
        <v>0</v>
      </c>
      <c r="O6" s="14" t="s">
        <v>65</v>
      </c>
      <c r="P6" s="14" t="s">
        <v>64</v>
      </c>
      <c r="Q6" s="64">
        <v>28</v>
      </c>
      <c r="R6" s="64">
        <v>32</v>
      </c>
      <c r="S6" s="64">
        <v>13</v>
      </c>
      <c r="T6" s="64">
        <v>14</v>
      </c>
      <c r="V6" s="103"/>
      <c r="Y6" s="103"/>
      <c r="AA6" s="106"/>
      <c r="AC6" s="103"/>
      <c r="AF6" s="103"/>
    </row>
    <row r="7" spans="1:32" ht="12" x14ac:dyDescent="0.2">
      <c r="A7" s="14" t="str">
        <f t="shared" si="13"/>
        <v>Hairmyres</v>
      </c>
      <c r="B7" s="15">
        <f t="shared" si="14"/>
        <v>90.625</v>
      </c>
      <c r="C7" s="15">
        <f t="shared" si="15"/>
        <v>92.61363636363636</v>
      </c>
      <c r="D7" s="17">
        <f>80</f>
        <v>80</v>
      </c>
      <c r="E7" s="17">
        <f t="shared" si="16"/>
        <v>86</v>
      </c>
      <c r="F7" s="17">
        <f t="shared" si="17"/>
        <v>94</v>
      </c>
      <c r="G7" s="17">
        <f t="shared" si="18"/>
        <v>88</v>
      </c>
      <c r="H7" s="17">
        <f t="shared" si="19"/>
        <v>96</v>
      </c>
      <c r="I7" s="21" t="str">
        <f t="shared" si="20"/>
        <v>86 - 94</v>
      </c>
      <c r="J7" s="19" t="str">
        <f t="shared" si="21"/>
        <v>88 - 96</v>
      </c>
      <c r="K7" s="52">
        <f t="shared" si="22"/>
        <v>1.9886363636363598</v>
      </c>
      <c r="L7" s="53">
        <f t="shared" si="10"/>
        <v>-6.1493293254121034E-2</v>
      </c>
      <c r="M7" s="53">
        <f t="shared" si="11"/>
        <v>0.10126602052684833</v>
      </c>
      <c r="N7" s="20">
        <f t="shared" si="12"/>
        <v>0</v>
      </c>
      <c r="O7" s="14" t="s">
        <v>53</v>
      </c>
      <c r="P7" s="14" t="s">
        <v>52</v>
      </c>
      <c r="Q7" s="64">
        <v>174</v>
      </c>
      <c r="R7" s="64">
        <v>192</v>
      </c>
      <c r="S7" s="64">
        <v>163</v>
      </c>
      <c r="T7" s="64">
        <v>176</v>
      </c>
      <c r="V7" s="103"/>
      <c r="Y7" s="103"/>
      <c r="AA7" s="106"/>
      <c r="AC7" s="103"/>
      <c r="AF7" s="103"/>
    </row>
    <row r="8" spans="1:32" ht="12" x14ac:dyDescent="0.2">
      <c r="A8" s="14" t="str">
        <f t="shared" ref="A8" si="23">O8</f>
        <v>DGRI</v>
      </c>
      <c r="B8" s="15">
        <f t="shared" ref="B8" si="24">Q8/R8*100</f>
        <v>83.687943262411352</v>
      </c>
      <c r="C8" s="15">
        <f t="shared" ref="C8" si="25">S8/T8*100</f>
        <v>90.977443609022558</v>
      </c>
      <c r="D8" s="17">
        <f>80</f>
        <v>80</v>
      </c>
      <c r="E8" s="17">
        <f t="shared" ref="E8" si="26">SUM(1*MID(I8,1,FIND(" - ",I8)-1))</f>
        <v>77</v>
      </c>
      <c r="F8" s="17">
        <f t="shared" ref="F8" si="27">SUM(1*MID(I8,FIND(" - ",I8)+2,LEN(I8)))</f>
        <v>89</v>
      </c>
      <c r="G8" s="17">
        <f t="shared" ref="G8" si="28">SUM(1*MID(J8,1,FIND(" - ",J8)-1))</f>
        <v>85</v>
      </c>
      <c r="H8" s="17">
        <f t="shared" ref="H8" si="29">SUM(1*MID(J8,FIND(" - ",J8)+2,LEN(J8)))</f>
        <v>95</v>
      </c>
      <c r="I8" s="21" t="str">
        <f t="shared" ref="I8" si="30">IF(AND(R8&gt;0,ROUND(SUM(100*((2*Q8+1.96^2)-(1.96*(SQRT(1.96^2+4*Q8*(1-(Q8/R8))))))/(2*(R8+1.96^2))),0)&lt;0),CONCATENATE(SUM(1*0)," - ",ROUND(SUM(100*((2*Q8+1.96^2)+(1.96*(SQRT(1.96^2+4*Q8*(1-(Q8/R8))))))/(2*(R8+1.96^2))),0)),IF(AND(R8&gt;0,ROUND(SUM(100*((2*Q8+1.96^2)-(1.96*(SQRT(1.96^2+4*Q8*(1-(Q8/R8))))))/(2*(R8+1.96^2))),0)&gt;=0),CONCATENATE(ROUND(SUM(100*((2*Q8+1.96^2)-(1.96*(SQRT(1.96^2+4*Q8*(1-(Q8/R8))))))/(2*(R8+1.96^2))),0)," - ",ROUND(SUM(100*((2*Q8+1.96^2)+(1.96*(SQRT(1.96^2+4*Q8*(1-(Q8/R8))))))/(2*(R8+1.96^2))),0)),""))</f>
        <v>77 - 89</v>
      </c>
      <c r="J8" s="19" t="str">
        <f t="shared" ref="J8" si="31">IF(AND(T8&gt;0,ROUND(SUM(100*((2*S8+1.96^2)-(1.96*(SQRT(1.96^2+4*S8*(1-(S8/T8))))))/(2*(T8+1.96^2))),0)&lt;0),CONCATENATE(SUM(1*0)," - ",ROUND(SUM(100*((2*S8+1.96^2)+(1.96*(SQRT(1.96^2+4*S8*(1-(S8/T8))))))/(2*(T8+1.96^2))),0)),IF(AND(T8&gt;0,ROUND(SUM(100*((2*S8+1.96^2)-(1.96*(SQRT(1.96^2+4*S8*(1-(S8/T8))))))/(2*(T8+1.96^2))),0)&gt;=0),CONCATENATE(ROUND(SUM(100*((2*S8+1.96^2)-(1.96*(SQRT(1.96^2+4*S8*(1-(S8/T8))))))/(2*(T8+1.96^2))),0)," - ",ROUND(SUM(100*((2*S8+1.96^2)+(1.96*(SQRT(1.96^2+4*S8*(1-(S8/T8))))))/(2*(T8+1.96^2))),0)),""))</f>
        <v>85 - 95</v>
      </c>
      <c r="K8" s="52">
        <f t="shared" ref="K8" si="32">C8-B8</f>
        <v>7.2895003466112058</v>
      </c>
      <c r="L8" s="53">
        <f t="shared" si="10"/>
        <v>-3.9495515892772601E-2</v>
      </c>
      <c r="M8" s="53">
        <f t="shared" si="11"/>
        <v>0.18528552282499683</v>
      </c>
      <c r="N8" s="20">
        <f t="shared" si="12"/>
        <v>0</v>
      </c>
      <c r="O8" s="14" t="s">
        <v>41</v>
      </c>
      <c r="P8" s="14" t="s">
        <v>40</v>
      </c>
      <c r="Q8" s="64">
        <v>118</v>
      </c>
      <c r="R8" s="64">
        <v>141</v>
      </c>
      <c r="S8" s="64">
        <v>121</v>
      </c>
      <c r="T8" s="64">
        <v>133</v>
      </c>
      <c r="V8" s="103"/>
      <c r="Y8" s="103"/>
      <c r="AA8" s="106"/>
      <c r="AC8" s="103"/>
      <c r="AF8" s="103"/>
    </row>
    <row r="9" spans="1:32" ht="12" x14ac:dyDescent="0.2">
      <c r="A9" s="14" t="str">
        <f t="shared" si="13"/>
        <v>Wishaw</v>
      </c>
      <c r="B9" s="15">
        <f t="shared" si="14"/>
        <v>82.677165354330711</v>
      </c>
      <c r="C9" s="15">
        <f t="shared" si="15"/>
        <v>90.909090909090907</v>
      </c>
      <c r="D9" s="17">
        <f>80</f>
        <v>80</v>
      </c>
      <c r="E9" s="17">
        <f t="shared" si="16"/>
        <v>75</v>
      </c>
      <c r="F9" s="17">
        <f t="shared" si="17"/>
        <v>88</v>
      </c>
      <c r="G9" s="17">
        <f t="shared" si="18"/>
        <v>85</v>
      </c>
      <c r="H9" s="17">
        <f t="shared" si="19"/>
        <v>95</v>
      </c>
      <c r="I9" s="21" t="str">
        <f t="shared" si="20"/>
        <v>75 - 88</v>
      </c>
      <c r="J9" s="19" t="str">
        <f t="shared" si="21"/>
        <v>85 - 95</v>
      </c>
      <c r="K9" s="52">
        <f t="shared" si="22"/>
        <v>8.2319255547601955</v>
      </c>
      <c r="L9" s="53">
        <f t="shared" si="10"/>
        <v>-3.5891959699169237E-2</v>
      </c>
      <c r="M9" s="53">
        <f t="shared" si="11"/>
        <v>0.20053047079437325</v>
      </c>
      <c r="N9" s="20">
        <f t="shared" si="12"/>
        <v>0</v>
      </c>
      <c r="O9" s="14" t="s">
        <v>57</v>
      </c>
      <c r="P9" s="14" t="s">
        <v>56</v>
      </c>
      <c r="Q9" s="64">
        <v>105</v>
      </c>
      <c r="R9" s="64">
        <v>127</v>
      </c>
      <c r="S9" s="64">
        <v>120</v>
      </c>
      <c r="T9" s="64">
        <v>132</v>
      </c>
      <c r="V9" s="103"/>
      <c r="Y9" s="103"/>
      <c r="AA9" s="106"/>
      <c r="AC9" s="103"/>
      <c r="AF9" s="103"/>
    </row>
    <row r="10" spans="1:32" ht="12" x14ac:dyDescent="0.2">
      <c r="A10" s="14" t="str">
        <f t="shared" si="13"/>
        <v>Crosshouse</v>
      </c>
      <c r="B10" s="15">
        <f t="shared" si="14"/>
        <v>86.797752808988761</v>
      </c>
      <c r="C10" s="15">
        <f t="shared" si="15"/>
        <v>89.212827988338191</v>
      </c>
      <c r="D10" s="17">
        <f>80</f>
        <v>80</v>
      </c>
      <c r="E10" s="17">
        <f t="shared" si="16"/>
        <v>83</v>
      </c>
      <c r="F10" s="17">
        <f t="shared" si="17"/>
        <v>90</v>
      </c>
      <c r="G10" s="17">
        <f t="shared" si="18"/>
        <v>85</v>
      </c>
      <c r="H10" s="17">
        <f t="shared" si="19"/>
        <v>92</v>
      </c>
      <c r="I10" s="21" t="str">
        <f t="shared" si="20"/>
        <v>83 - 90</v>
      </c>
      <c r="J10" s="19" t="str">
        <f t="shared" si="21"/>
        <v>85 - 92</v>
      </c>
      <c r="K10" s="52">
        <f t="shared" si="22"/>
        <v>2.4150751793494294</v>
      </c>
      <c r="L10" s="53">
        <f t="shared" si="10"/>
        <v>-4.513286643537455E-2</v>
      </c>
      <c r="M10" s="53">
        <f t="shared" si="11"/>
        <v>9.3434370022363253E-2</v>
      </c>
      <c r="N10" s="20">
        <f t="shared" si="12"/>
        <v>0</v>
      </c>
      <c r="O10" s="14" t="s">
        <v>38</v>
      </c>
      <c r="P10" s="14" t="s">
        <v>37</v>
      </c>
      <c r="Q10" s="64">
        <v>309</v>
      </c>
      <c r="R10" s="64">
        <v>356</v>
      </c>
      <c r="S10" s="64">
        <v>306</v>
      </c>
      <c r="T10" s="64">
        <v>343</v>
      </c>
      <c r="V10" s="103"/>
      <c r="Y10" s="103"/>
      <c r="AA10" s="106"/>
      <c r="AC10" s="103"/>
      <c r="AF10" s="103"/>
    </row>
    <row r="11" spans="1:32" ht="12" x14ac:dyDescent="0.2">
      <c r="A11" s="14" t="str">
        <f t="shared" si="13"/>
        <v>Monklands</v>
      </c>
      <c r="B11" s="15">
        <f t="shared" si="14"/>
        <v>96.855345911949684</v>
      </c>
      <c r="C11" s="15">
        <f t="shared" si="15"/>
        <v>87.898089171974519</v>
      </c>
      <c r="D11" s="17">
        <f>80</f>
        <v>80</v>
      </c>
      <c r="E11" s="17">
        <f t="shared" si="16"/>
        <v>93</v>
      </c>
      <c r="F11" s="17">
        <f t="shared" si="17"/>
        <v>99</v>
      </c>
      <c r="G11" s="17">
        <f t="shared" si="18"/>
        <v>82</v>
      </c>
      <c r="H11" s="17">
        <f t="shared" si="19"/>
        <v>92</v>
      </c>
      <c r="I11" s="21" t="str">
        <f t="shared" si="20"/>
        <v>93 - 99</v>
      </c>
      <c r="J11" s="19" t="str">
        <f t="shared" si="21"/>
        <v>82 - 92</v>
      </c>
      <c r="K11" s="52">
        <f t="shared" si="22"/>
        <v>-8.9572567399751648</v>
      </c>
      <c r="L11" s="53">
        <f t="shared" si="10"/>
        <v>-0.17278738372939567</v>
      </c>
      <c r="M11" s="53">
        <f t="shared" si="11"/>
        <v>-6.3577510701075673E-3</v>
      </c>
      <c r="N11" s="20">
        <f t="shared" si="12"/>
        <v>-1</v>
      </c>
      <c r="O11" s="14" t="s">
        <v>55</v>
      </c>
      <c r="P11" s="14" t="s">
        <v>54</v>
      </c>
      <c r="Q11" s="64">
        <v>154</v>
      </c>
      <c r="R11" s="64">
        <v>159</v>
      </c>
      <c r="S11" s="64">
        <v>138</v>
      </c>
      <c r="T11" s="64">
        <v>157</v>
      </c>
      <c r="V11" s="103"/>
      <c r="Y11" s="103"/>
      <c r="AA11" s="106"/>
      <c r="AC11" s="103"/>
      <c r="AF11" s="103"/>
    </row>
    <row r="12" spans="1:32" ht="12" x14ac:dyDescent="0.2">
      <c r="A12" s="14" t="str">
        <f t="shared" si="13"/>
        <v>ARI</v>
      </c>
      <c r="B12" s="15">
        <f t="shared" si="14"/>
        <v>79.010238907849825</v>
      </c>
      <c r="C12" s="15">
        <f t="shared" si="15"/>
        <v>86.440677966101703</v>
      </c>
      <c r="D12" s="17">
        <f>80</f>
        <v>80</v>
      </c>
      <c r="E12" s="17">
        <f t="shared" si="16"/>
        <v>76</v>
      </c>
      <c r="F12" s="17">
        <f t="shared" si="17"/>
        <v>82</v>
      </c>
      <c r="G12" s="17">
        <f t="shared" si="18"/>
        <v>83</v>
      </c>
      <c r="H12" s="17">
        <f t="shared" si="19"/>
        <v>89</v>
      </c>
      <c r="I12" s="21" t="str">
        <f t="shared" si="20"/>
        <v>76 - 82</v>
      </c>
      <c r="J12" s="19" t="str">
        <f t="shared" si="21"/>
        <v>83 - 89</v>
      </c>
      <c r="K12" s="52">
        <f t="shared" si="22"/>
        <v>7.4304390582518778</v>
      </c>
      <c r="L12" s="53">
        <f t="shared" si="10"/>
        <v>1.0951309848083415E-2</v>
      </c>
      <c r="M12" s="53">
        <f t="shared" si="11"/>
        <v>0.13765747131695399</v>
      </c>
      <c r="N12" s="20">
        <f t="shared" si="12"/>
        <v>1</v>
      </c>
      <c r="O12" s="14" t="s">
        <v>77</v>
      </c>
      <c r="P12" s="14" t="s">
        <v>44</v>
      </c>
      <c r="Q12" s="64">
        <v>463</v>
      </c>
      <c r="R12" s="64">
        <v>586</v>
      </c>
      <c r="S12" s="64">
        <v>459</v>
      </c>
      <c r="T12" s="64">
        <v>531</v>
      </c>
      <c r="V12" s="103"/>
      <c r="Y12" s="103"/>
      <c r="AA12" s="106"/>
      <c r="AC12" s="103"/>
      <c r="AF12" s="103"/>
    </row>
    <row r="13" spans="1:32" ht="12" x14ac:dyDescent="0.2">
      <c r="A13" s="14" t="str">
        <f t="shared" si="13"/>
        <v>Dr Grays</v>
      </c>
      <c r="B13" s="15">
        <f t="shared" si="14"/>
        <v>82.978723404255319</v>
      </c>
      <c r="C13" s="15">
        <f t="shared" si="15"/>
        <v>85.714285714285708</v>
      </c>
      <c r="D13" s="17">
        <f>80</f>
        <v>80</v>
      </c>
      <c r="E13" s="17">
        <f t="shared" si="16"/>
        <v>70</v>
      </c>
      <c r="F13" s="17">
        <f t="shared" si="17"/>
        <v>91</v>
      </c>
      <c r="G13" s="17">
        <f t="shared" si="18"/>
        <v>65</v>
      </c>
      <c r="H13" s="17">
        <f t="shared" si="19"/>
        <v>95</v>
      </c>
      <c r="I13" s="21" t="str">
        <f t="shared" si="20"/>
        <v>70 - 91</v>
      </c>
      <c r="J13" s="19" t="str">
        <f t="shared" si="21"/>
        <v>65 - 95</v>
      </c>
      <c r="K13" s="52">
        <f t="shared" si="22"/>
        <v>2.7355623100303887</v>
      </c>
      <c r="L13" s="53">
        <f t="shared" si="10"/>
        <v>-0.23797975597390658</v>
      </c>
      <c r="M13" s="53">
        <f t="shared" si="11"/>
        <v>0.29269100217451444</v>
      </c>
      <c r="N13" s="20">
        <f t="shared" si="12"/>
        <v>0</v>
      </c>
      <c r="O13" s="14" t="s">
        <v>46</v>
      </c>
      <c r="P13" s="14" t="s">
        <v>45</v>
      </c>
      <c r="Q13" s="64">
        <v>39</v>
      </c>
      <c r="R13" s="64">
        <v>47</v>
      </c>
      <c r="S13" s="64">
        <v>18</v>
      </c>
      <c r="T13" s="64">
        <v>21</v>
      </c>
      <c r="V13" s="103"/>
      <c r="Y13" s="103"/>
      <c r="AA13" s="106"/>
      <c r="AC13" s="103"/>
      <c r="AF13" s="103"/>
    </row>
    <row r="14" spans="1:32" ht="12" x14ac:dyDescent="0.2">
      <c r="A14" s="14" t="str">
        <f t="shared" si="13"/>
        <v>VHK</v>
      </c>
      <c r="B14" s="15">
        <f t="shared" si="14"/>
        <v>85.214007782101163</v>
      </c>
      <c r="C14" s="15">
        <f t="shared" si="15"/>
        <v>82.727272727272734</v>
      </c>
      <c r="D14" s="17">
        <f>80</f>
        <v>80</v>
      </c>
      <c r="E14" s="17">
        <f t="shared" si="16"/>
        <v>80</v>
      </c>
      <c r="F14" s="17">
        <f t="shared" si="17"/>
        <v>89</v>
      </c>
      <c r="G14" s="17">
        <f t="shared" si="18"/>
        <v>77</v>
      </c>
      <c r="H14" s="17">
        <f t="shared" si="19"/>
        <v>87</v>
      </c>
      <c r="I14" s="21" t="str">
        <f t="shared" si="20"/>
        <v>80 - 89</v>
      </c>
      <c r="J14" s="19" t="str">
        <f t="shared" si="21"/>
        <v>77 - 87</v>
      </c>
      <c r="K14" s="52">
        <f t="shared" si="22"/>
        <v>-2.4867350548284293</v>
      </c>
      <c r="L14" s="53">
        <f t="shared" si="10"/>
        <v>-0.12016368321095243</v>
      </c>
      <c r="M14" s="53">
        <f t="shared" si="11"/>
        <v>7.0428982114383684E-2</v>
      </c>
      <c r="N14" s="20">
        <f t="shared" si="12"/>
        <v>0</v>
      </c>
      <c r="O14" s="14" t="s">
        <v>76</v>
      </c>
      <c r="P14" s="14" t="s">
        <v>84</v>
      </c>
      <c r="Q14" s="64">
        <v>219</v>
      </c>
      <c r="R14" s="64">
        <v>257</v>
      </c>
      <c r="S14" s="64">
        <v>182</v>
      </c>
      <c r="T14" s="64">
        <v>220</v>
      </c>
      <c r="V14" s="103"/>
      <c r="Y14" s="103"/>
      <c r="AA14" s="106"/>
      <c r="AC14" s="103"/>
      <c r="AF14" s="103"/>
    </row>
    <row r="15" spans="1:32" ht="12" x14ac:dyDescent="0.2">
      <c r="A15" s="14" t="str">
        <f t="shared" si="13"/>
        <v>SJH</v>
      </c>
      <c r="B15" s="15">
        <f t="shared" si="14"/>
        <v>74.747474747474755</v>
      </c>
      <c r="C15" s="15">
        <f t="shared" si="15"/>
        <v>79.487179487179489</v>
      </c>
      <c r="D15" s="17">
        <f>80</f>
        <v>80</v>
      </c>
      <c r="E15" s="17">
        <f t="shared" si="16"/>
        <v>65</v>
      </c>
      <c r="F15" s="17">
        <f t="shared" si="17"/>
        <v>82</v>
      </c>
      <c r="G15" s="17">
        <f t="shared" si="18"/>
        <v>69</v>
      </c>
      <c r="H15" s="17">
        <f t="shared" si="19"/>
        <v>87</v>
      </c>
      <c r="I15" s="21" t="str">
        <f t="shared" si="20"/>
        <v>65 - 82</v>
      </c>
      <c r="J15" s="19" t="str">
        <f t="shared" si="21"/>
        <v>69 - 87</v>
      </c>
      <c r="K15" s="52">
        <f t="shared" si="22"/>
        <v>4.7397047397047345</v>
      </c>
      <c r="L15" s="53">
        <f t="shared" si="10"/>
        <v>-0.13106057230187174</v>
      </c>
      <c r="M15" s="53">
        <f t="shared" si="11"/>
        <v>0.22585466709596635</v>
      </c>
      <c r="N15" s="20">
        <f t="shared" si="12"/>
        <v>0</v>
      </c>
      <c r="O15" s="14" t="s">
        <v>61</v>
      </c>
      <c r="P15" s="14" t="s">
        <v>60</v>
      </c>
      <c r="Q15" s="64">
        <v>74</v>
      </c>
      <c r="R15" s="64">
        <v>99</v>
      </c>
      <c r="S15" s="64">
        <v>62</v>
      </c>
      <c r="T15" s="64">
        <v>78</v>
      </c>
      <c r="V15" s="103"/>
      <c r="Y15" s="103"/>
      <c r="AA15" s="106"/>
      <c r="AC15" s="103"/>
      <c r="AF15" s="103"/>
    </row>
    <row r="16" spans="1:32" ht="12" x14ac:dyDescent="0.2">
      <c r="A16" s="14" t="str">
        <f t="shared" si="13"/>
        <v>PRI</v>
      </c>
      <c r="B16" s="15">
        <f t="shared" si="14"/>
        <v>86.092715231788077</v>
      </c>
      <c r="C16" s="15">
        <f t="shared" si="15"/>
        <v>76.612903225806448</v>
      </c>
      <c r="D16" s="17">
        <f>80</f>
        <v>80</v>
      </c>
      <c r="E16" s="17">
        <f t="shared" si="16"/>
        <v>80</v>
      </c>
      <c r="F16" s="17">
        <f t="shared" si="17"/>
        <v>91</v>
      </c>
      <c r="G16" s="17">
        <f t="shared" si="18"/>
        <v>68</v>
      </c>
      <c r="H16" s="17">
        <f t="shared" si="19"/>
        <v>83</v>
      </c>
      <c r="I16" s="21" t="str">
        <f t="shared" si="20"/>
        <v>80 - 91</v>
      </c>
      <c r="J16" s="19" t="str">
        <f t="shared" si="21"/>
        <v>68 - 83</v>
      </c>
      <c r="K16" s="52">
        <f t="shared" si="22"/>
        <v>-9.4798120059816284</v>
      </c>
      <c r="L16" s="53">
        <f t="shared" si="10"/>
        <v>-0.22833029441941502</v>
      </c>
      <c r="M16" s="53">
        <f t="shared" si="11"/>
        <v>3.8734054299782522E-2</v>
      </c>
      <c r="N16" s="20">
        <f t="shared" si="12"/>
        <v>0</v>
      </c>
      <c r="O16" s="14" t="s">
        <v>69</v>
      </c>
      <c r="P16" s="14" t="s">
        <v>68</v>
      </c>
      <c r="Q16" s="64">
        <v>130</v>
      </c>
      <c r="R16" s="64">
        <v>151</v>
      </c>
      <c r="S16" s="64">
        <v>95</v>
      </c>
      <c r="T16" s="64">
        <v>124</v>
      </c>
      <c r="V16" s="103"/>
      <c r="Y16" s="103"/>
      <c r="AA16" s="106"/>
      <c r="AC16" s="103"/>
      <c r="AF16" s="103"/>
    </row>
    <row r="17" spans="1:32" ht="12" x14ac:dyDescent="0.2">
      <c r="A17" s="14" t="str">
        <f t="shared" si="13"/>
        <v>Ninewells</v>
      </c>
      <c r="B17" s="15">
        <f t="shared" si="14"/>
        <v>72.608695652173921</v>
      </c>
      <c r="C17" s="15">
        <f t="shared" si="15"/>
        <v>74.77064220183486</v>
      </c>
      <c r="D17" s="17">
        <f>80</f>
        <v>80</v>
      </c>
      <c r="E17" s="17">
        <f t="shared" si="16"/>
        <v>67</v>
      </c>
      <c r="F17" s="17">
        <f t="shared" si="17"/>
        <v>78</v>
      </c>
      <c r="G17" s="17">
        <f t="shared" si="18"/>
        <v>69</v>
      </c>
      <c r="H17" s="17">
        <f t="shared" si="19"/>
        <v>80</v>
      </c>
      <c r="I17" s="21" t="str">
        <f t="shared" si="20"/>
        <v>67 - 78</v>
      </c>
      <c r="J17" s="19" t="str">
        <f t="shared" si="21"/>
        <v>69 - 80</v>
      </c>
      <c r="K17" s="52">
        <f t="shared" si="22"/>
        <v>2.1619465496609394</v>
      </c>
      <c r="L17" s="53">
        <f t="shared" si="10"/>
        <v>-9.5787929416975365E-2</v>
      </c>
      <c r="M17" s="53">
        <f t="shared" si="11"/>
        <v>0.13902686041019421</v>
      </c>
      <c r="N17" s="20">
        <f t="shared" si="12"/>
        <v>0</v>
      </c>
      <c r="O17" s="14" t="s">
        <v>67</v>
      </c>
      <c r="P17" s="14" t="s">
        <v>66</v>
      </c>
      <c r="Q17" s="64">
        <v>167</v>
      </c>
      <c r="R17" s="64">
        <v>230</v>
      </c>
      <c r="S17" s="64">
        <v>163</v>
      </c>
      <c r="T17" s="64">
        <v>218</v>
      </c>
      <c r="V17" s="103"/>
      <c r="Y17" s="103"/>
      <c r="AA17" s="106"/>
      <c r="AC17" s="103"/>
      <c r="AF17" s="103"/>
    </row>
    <row r="18" spans="1:32" ht="12" x14ac:dyDescent="0.2">
      <c r="A18" s="14" t="str">
        <f t="shared" si="13"/>
        <v>Western Isles</v>
      </c>
      <c r="B18" s="15">
        <f t="shared" si="14"/>
        <v>70</v>
      </c>
      <c r="C18" s="15">
        <f t="shared" si="15"/>
        <v>64.705882352941174</v>
      </c>
      <c r="D18" s="17">
        <f>80</f>
        <v>80</v>
      </c>
      <c r="E18" s="17">
        <f t="shared" si="16"/>
        <v>40</v>
      </c>
      <c r="F18" s="17">
        <f t="shared" si="17"/>
        <v>89</v>
      </c>
      <c r="G18" s="17">
        <f t="shared" si="18"/>
        <v>41</v>
      </c>
      <c r="H18" s="17">
        <f t="shared" si="19"/>
        <v>83</v>
      </c>
      <c r="I18" s="21" t="str">
        <f t="shared" si="20"/>
        <v>40 - 89</v>
      </c>
      <c r="J18" s="19" t="str">
        <f t="shared" si="21"/>
        <v>41 - 83</v>
      </c>
      <c r="K18" s="52">
        <f t="shared" si="22"/>
        <v>-5.294117647058826</v>
      </c>
      <c r="L18" s="53">
        <f t="shared" si="10"/>
        <v>-0.57673334691345024</v>
      </c>
      <c r="M18" s="53">
        <f t="shared" si="11"/>
        <v>0.47085099397227392</v>
      </c>
      <c r="N18" s="20">
        <f t="shared" si="12"/>
        <v>0</v>
      </c>
      <c r="O18" s="14" t="s">
        <v>22</v>
      </c>
      <c r="P18" s="14" t="s">
        <v>70</v>
      </c>
      <c r="Q18" s="64">
        <v>7</v>
      </c>
      <c r="R18" s="64">
        <v>10</v>
      </c>
      <c r="S18" s="64">
        <v>11</v>
      </c>
      <c r="T18" s="64">
        <v>17</v>
      </c>
      <c r="V18" s="103"/>
      <c r="Y18" s="103"/>
      <c r="AA18" s="106"/>
      <c r="AC18" s="103"/>
      <c r="AF18" s="103"/>
    </row>
    <row r="19" spans="1:32" ht="12" x14ac:dyDescent="0.2">
      <c r="A19" s="14" t="str">
        <f t="shared" si="13"/>
        <v>QMH</v>
      </c>
      <c r="B19" s="15">
        <f t="shared" si="14"/>
        <v>73.743016759776538</v>
      </c>
      <c r="C19" s="15">
        <f t="shared" si="15"/>
        <v>62.091503267973856</v>
      </c>
      <c r="D19" s="17">
        <f>80</f>
        <v>80</v>
      </c>
      <c r="E19" s="17">
        <f t="shared" si="16"/>
        <v>67</v>
      </c>
      <c r="F19" s="17">
        <f t="shared" si="17"/>
        <v>80</v>
      </c>
      <c r="G19" s="17">
        <f t="shared" si="18"/>
        <v>54</v>
      </c>
      <c r="H19" s="17">
        <f t="shared" si="19"/>
        <v>69</v>
      </c>
      <c r="I19" s="21" t="str">
        <f t="shared" si="20"/>
        <v>67 - 80</v>
      </c>
      <c r="J19" s="19" t="str">
        <f t="shared" si="21"/>
        <v>54 - 69</v>
      </c>
      <c r="K19" s="52">
        <f t="shared" si="22"/>
        <v>-11.651513491802682</v>
      </c>
      <c r="L19" s="53">
        <f t="shared" si="10"/>
        <v>-0.26100233075440549</v>
      </c>
      <c r="M19" s="53">
        <f t="shared" si="11"/>
        <v>2.7972060918351888E-2</v>
      </c>
      <c r="N19" s="20">
        <f t="shared" si="12"/>
        <v>0</v>
      </c>
      <c r="O19" s="14" t="s">
        <v>75</v>
      </c>
      <c r="P19" s="14" t="s">
        <v>74</v>
      </c>
      <c r="Q19" s="64">
        <v>132</v>
      </c>
      <c r="R19" s="64">
        <v>179</v>
      </c>
      <c r="S19" s="64">
        <v>95</v>
      </c>
      <c r="T19" s="64">
        <v>153</v>
      </c>
      <c r="V19" s="103"/>
      <c r="Y19" s="103"/>
      <c r="AA19" s="106"/>
      <c r="AC19" s="103"/>
      <c r="AF19" s="103"/>
    </row>
    <row r="20" spans="1:32" ht="12" x14ac:dyDescent="0.2">
      <c r="A20" s="14" t="str">
        <f t="shared" si="13"/>
        <v>Borders</v>
      </c>
      <c r="B20" s="15">
        <f t="shared" si="14"/>
        <v>69.753086419753089</v>
      </c>
      <c r="C20" s="15">
        <f t="shared" si="15"/>
        <v>60.264900662251655</v>
      </c>
      <c r="D20" s="17">
        <f>80</f>
        <v>80</v>
      </c>
      <c r="E20" s="17">
        <f t="shared" si="16"/>
        <v>62</v>
      </c>
      <c r="F20" s="17">
        <f t="shared" si="17"/>
        <v>76</v>
      </c>
      <c r="G20" s="17">
        <f t="shared" si="18"/>
        <v>52</v>
      </c>
      <c r="H20" s="17">
        <f t="shared" si="19"/>
        <v>68</v>
      </c>
      <c r="I20" s="21" t="str">
        <f t="shared" si="20"/>
        <v>62 - 76</v>
      </c>
      <c r="J20" s="19" t="str">
        <f t="shared" si="21"/>
        <v>52 - 68</v>
      </c>
      <c r="K20" s="52">
        <f t="shared" si="22"/>
        <v>-9.4881857575014337</v>
      </c>
      <c r="L20" s="53">
        <f t="shared" si="10"/>
        <v>-0.24658018937936069</v>
      </c>
      <c r="M20" s="53">
        <f t="shared" si="11"/>
        <v>5.6816474229332031E-2</v>
      </c>
      <c r="N20" s="20">
        <f t="shared" si="12"/>
        <v>0</v>
      </c>
      <c r="O20" s="14" t="s">
        <v>13</v>
      </c>
      <c r="P20" s="14" t="s">
        <v>39</v>
      </c>
      <c r="Q20" s="64">
        <v>113</v>
      </c>
      <c r="R20" s="64">
        <v>162</v>
      </c>
      <c r="S20" s="64">
        <v>91</v>
      </c>
      <c r="T20" s="64">
        <v>151</v>
      </c>
      <c r="V20" s="103"/>
      <c r="Y20" s="103"/>
      <c r="AA20" s="106"/>
      <c r="AC20" s="103"/>
      <c r="AF20" s="103"/>
    </row>
    <row r="21" spans="1:32" ht="12" x14ac:dyDescent="0.2">
      <c r="A21" s="14" t="str">
        <f t="shared" si="13"/>
        <v>FVRH</v>
      </c>
      <c r="B21" s="15">
        <f t="shared" si="14"/>
        <v>58.039215686274517</v>
      </c>
      <c r="C21" s="15">
        <f t="shared" si="15"/>
        <v>58.369098712446352</v>
      </c>
      <c r="D21" s="17">
        <f>80</f>
        <v>80</v>
      </c>
      <c r="E21" s="17">
        <f t="shared" si="16"/>
        <v>52</v>
      </c>
      <c r="F21" s="17">
        <f t="shared" si="17"/>
        <v>64</v>
      </c>
      <c r="G21" s="17">
        <f t="shared" si="18"/>
        <v>52</v>
      </c>
      <c r="H21" s="17">
        <f t="shared" si="19"/>
        <v>65</v>
      </c>
      <c r="I21" s="21" t="str">
        <f t="shared" si="20"/>
        <v>52 - 64</v>
      </c>
      <c r="J21" s="19" t="str">
        <f t="shared" si="21"/>
        <v>52 - 65</v>
      </c>
      <c r="K21" s="52">
        <f t="shared" si="22"/>
        <v>0.32988302617183507</v>
      </c>
      <c r="L21" s="53">
        <f t="shared" si="10"/>
        <v>-0.12287199553811129</v>
      </c>
      <c r="M21" s="53">
        <f t="shared" si="11"/>
        <v>0.12946965606154809</v>
      </c>
      <c r="N21" s="20">
        <f t="shared" si="12"/>
        <v>0</v>
      </c>
      <c r="O21" s="14" t="s">
        <v>80</v>
      </c>
      <c r="P21" s="14" t="s">
        <v>43</v>
      </c>
      <c r="Q21" s="64">
        <v>148</v>
      </c>
      <c r="R21" s="64">
        <v>255</v>
      </c>
      <c r="S21" s="64">
        <v>136</v>
      </c>
      <c r="T21" s="64">
        <v>233</v>
      </c>
      <c r="V21" s="103"/>
      <c r="Y21" s="103"/>
      <c r="AA21" s="106"/>
      <c r="AC21" s="103"/>
      <c r="AF21" s="103"/>
    </row>
    <row r="22" spans="1:32" ht="12" x14ac:dyDescent="0.2">
      <c r="A22" s="14" t="str">
        <f t="shared" si="13"/>
        <v>Raigmore</v>
      </c>
      <c r="B22" s="15">
        <f t="shared" si="14"/>
        <v>74.025974025974023</v>
      </c>
      <c r="C22" s="15">
        <f t="shared" si="15"/>
        <v>56.015037593984964</v>
      </c>
      <c r="D22" s="17">
        <f>80</f>
        <v>80</v>
      </c>
      <c r="E22" s="17">
        <f t="shared" si="16"/>
        <v>68</v>
      </c>
      <c r="F22" s="17">
        <f t="shared" si="17"/>
        <v>79</v>
      </c>
      <c r="G22" s="17">
        <f t="shared" si="18"/>
        <v>50</v>
      </c>
      <c r="H22" s="17">
        <f t="shared" si="19"/>
        <v>62</v>
      </c>
      <c r="I22" s="21" t="str">
        <f t="shared" si="20"/>
        <v>68 - 79</v>
      </c>
      <c r="J22" s="19" t="str">
        <f t="shared" si="21"/>
        <v>50 - 62</v>
      </c>
      <c r="K22" s="52">
        <f t="shared" si="22"/>
        <v>-18.010936431989059</v>
      </c>
      <c r="L22" s="53">
        <f t="shared" si="10"/>
        <v>-0.29848202696105147</v>
      </c>
      <c r="M22" s="53">
        <f t="shared" si="11"/>
        <v>-6.1736701678729855E-2</v>
      </c>
      <c r="N22" s="20">
        <f t="shared" si="12"/>
        <v>-1</v>
      </c>
      <c r="O22" s="14" t="s">
        <v>51</v>
      </c>
      <c r="P22" s="14" t="s">
        <v>50</v>
      </c>
      <c r="Q22" s="64">
        <v>171</v>
      </c>
      <c r="R22" s="64">
        <v>231</v>
      </c>
      <c r="S22" s="64">
        <v>149</v>
      </c>
      <c r="T22" s="64">
        <v>266</v>
      </c>
      <c r="V22" s="103"/>
      <c r="Y22" s="103"/>
      <c r="AA22" s="106"/>
      <c r="AC22" s="103"/>
      <c r="AF22" s="103"/>
    </row>
    <row r="23" spans="1:32" ht="12" x14ac:dyDescent="0.2">
      <c r="A23" s="14" t="str">
        <f t="shared" si="0"/>
        <v>L&amp;I</v>
      </c>
      <c r="B23" s="15">
        <f t="shared" ref="B23" si="33">Q23/R23*100</f>
        <v>71.111111111111114</v>
      </c>
      <c r="C23" s="15">
        <f t="shared" ref="C23" si="34">S23/T23*100</f>
        <v>53.731343283582092</v>
      </c>
      <c r="D23" s="17">
        <f>80</f>
        <v>80</v>
      </c>
      <c r="E23" s="17">
        <f t="shared" ref="E23" si="35">SUM(1*MID(I23,1,FIND(" - ",I23)-1))</f>
        <v>57</v>
      </c>
      <c r="F23" s="17">
        <f t="shared" ref="F23" si="36">SUM(1*MID(I23,FIND(" - ",I23)+2,LEN(I23)))</f>
        <v>82</v>
      </c>
      <c r="G23" s="17">
        <f t="shared" ref="G23" si="37">SUM(1*MID(J23,1,FIND(" - ",J23)-1))</f>
        <v>42</v>
      </c>
      <c r="H23" s="17">
        <f t="shared" ref="H23" si="38">SUM(1*MID(J23,FIND(" - ",J23)+2,LEN(J23)))</f>
        <v>65</v>
      </c>
      <c r="I23" s="21" t="str">
        <f t="shared" ref="I23" si="39">IF(AND(R23&gt;0,ROUND(SUM(100*((2*Q23+1.96^2)-(1.96*(SQRT(1.96^2+4*Q23*(1-(Q23/R23))))))/(2*(R23+1.96^2))),0)&lt;0),CONCATENATE(SUM(1*0)," - ",ROUND(SUM(100*((2*Q23+1.96^2)+(1.96*(SQRT(1.96^2+4*Q23*(1-(Q23/R23))))))/(2*(R23+1.96^2))),0)),IF(AND(R23&gt;0,ROUND(SUM(100*((2*Q23+1.96^2)-(1.96*(SQRT(1.96^2+4*Q23*(1-(Q23/R23))))))/(2*(R23+1.96^2))),0)&gt;=0),CONCATENATE(ROUND(SUM(100*((2*Q23+1.96^2)-(1.96*(SQRT(1.96^2+4*Q23*(1-(Q23/R23))))))/(2*(R23+1.96^2))),0)," - ",ROUND(SUM(100*((2*Q23+1.96^2)+(1.96*(SQRT(1.96^2+4*Q23*(1-(Q23/R23))))))/(2*(R23+1.96^2))),0)),""))</f>
        <v>57 - 82</v>
      </c>
      <c r="J23" s="19" t="str">
        <f t="shared" ref="J23" si="40">IF(AND(T23&gt;0,ROUND(SUM(100*((2*S23+1.96^2)-(1.96*(SQRT(1.96^2+4*S23*(1-(S23/T23))))))/(2*(T23+1.96^2))),0)&lt;0),CONCATENATE(SUM(1*0)," - ",ROUND(SUM(100*((2*S23+1.96^2)+(1.96*(SQRT(1.96^2+4*S23*(1-(S23/T23))))))/(2*(T23+1.96^2))),0)),IF(AND(T23&gt;0,ROUND(SUM(100*((2*S23+1.96^2)-(1.96*(SQRT(1.96^2+4*S23*(1-(S23/T23))))))/(2*(T23+1.96^2))),0)&gt;=0),CONCATENATE(ROUND(SUM(100*((2*S23+1.96^2)-(1.96*(SQRT(1.96^2+4*S23*(1-(S23/T23))))))/(2*(T23+1.96^2))),0)," - ",ROUND(SUM(100*((2*S23+1.96^2)+(1.96*(SQRT(1.96^2+4*S23*(1-(S23/T23))))))/(2*(T23+1.96^2))),0)),""))</f>
        <v>42 - 65</v>
      </c>
      <c r="K23" s="52">
        <f t="shared" ref="K23" si="41">C23-B23</f>
        <v>-17.379767827529022</v>
      </c>
      <c r="L23" s="53">
        <f t="shared" si="10"/>
        <v>-0.4305827472747828</v>
      </c>
      <c r="M23" s="53">
        <f t="shared" si="11"/>
        <v>8.2987390724202303E-2</v>
      </c>
      <c r="N23" s="20">
        <f t="shared" si="12"/>
        <v>0</v>
      </c>
      <c r="O23" s="14" t="s">
        <v>49</v>
      </c>
      <c r="P23" s="14" t="s">
        <v>48</v>
      </c>
      <c r="Q23" s="64">
        <v>32</v>
      </c>
      <c r="R23" s="64">
        <v>45</v>
      </c>
      <c r="S23" s="64">
        <v>36</v>
      </c>
      <c r="T23" s="64">
        <v>67</v>
      </c>
      <c r="V23" s="103"/>
      <c r="Y23" s="103"/>
      <c r="AA23" s="106"/>
      <c r="AC23" s="103"/>
      <c r="AF23" s="103"/>
    </row>
    <row r="24" spans="1:32" ht="14.5" x14ac:dyDescent="0.35">
      <c r="L24" s="25"/>
      <c r="M24" s="25"/>
      <c r="O24"/>
      <c r="P24"/>
      <c r="Q24" s="66"/>
      <c r="R24" s="66"/>
      <c r="S24" s="66"/>
      <c r="T24" s="66"/>
      <c r="U24"/>
      <c r="V24"/>
      <c r="W24"/>
      <c r="AA24" s="106"/>
      <c r="AC24" s="103"/>
      <c r="AF24" s="103"/>
    </row>
    <row r="25" spans="1:32" ht="14.5" x14ac:dyDescent="0.35">
      <c r="L25" s="25"/>
      <c r="M25" s="25"/>
      <c r="O25"/>
      <c r="P25" s="117" t="s">
        <v>121</v>
      </c>
      <c r="Q25" s="161">
        <f>(Q14+Q19)</f>
        <v>351</v>
      </c>
      <c r="R25" s="118">
        <f t="shared" ref="R25:T25" si="42">(R14+R19)</f>
        <v>436</v>
      </c>
      <c r="S25" s="118">
        <f t="shared" si="42"/>
        <v>277</v>
      </c>
      <c r="T25" s="118">
        <f t="shared" si="42"/>
        <v>373</v>
      </c>
      <c r="U25"/>
      <c r="V25"/>
      <c r="W25"/>
      <c r="AA25" s="106"/>
      <c r="AB25" s="107"/>
      <c r="AC25" s="103"/>
      <c r="AF25" s="103"/>
    </row>
    <row r="26" spans="1:32" ht="14.5" x14ac:dyDescent="0.35">
      <c r="L26" s="25"/>
      <c r="M26" s="25"/>
      <c r="O26"/>
      <c r="P26"/>
      <c r="Q26"/>
      <c r="R26" s="119">
        <f>Q25/R25</f>
        <v>0.80504587155963303</v>
      </c>
      <c r="S26"/>
      <c r="T26" s="119">
        <f>S25/T25</f>
        <v>0.74262734584450407</v>
      </c>
      <c r="U26"/>
      <c r="V26"/>
      <c r="W26"/>
      <c r="AA26" s="106"/>
      <c r="AC26" s="103"/>
      <c r="AF26" s="103"/>
    </row>
    <row r="27" spans="1:32" ht="14.5" x14ac:dyDescent="0.35">
      <c r="L27" s="25"/>
      <c r="M27" s="25"/>
      <c r="O27"/>
      <c r="P27"/>
      <c r="Q27"/>
      <c r="R27"/>
      <c r="S27"/>
      <c r="T27"/>
      <c r="U27"/>
      <c r="V27"/>
      <c r="W27"/>
      <c r="AA27" s="106"/>
      <c r="AC27" s="103"/>
      <c r="AF27" s="103"/>
    </row>
    <row r="28" spans="1:32" ht="14.5" x14ac:dyDescent="0.35">
      <c r="L28" s="25"/>
      <c r="M28" s="25"/>
      <c r="O28"/>
      <c r="P28"/>
      <c r="Q28"/>
      <c r="R28"/>
      <c r="S28"/>
      <c r="T28"/>
      <c r="U28"/>
      <c r="V28"/>
      <c r="W28"/>
      <c r="AA28" s="106"/>
      <c r="AC28" s="103"/>
      <c r="AF28" s="103"/>
    </row>
    <row r="29" spans="1:32" ht="14.5" x14ac:dyDescent="0.35">
      <c r="L29" s="25"/>
      <c r="M29" s="25"/>
      <c r="O29"/>
      <c r="P29"/>
      <c r="Q29"/>
      <c r="R29"/>
      <c r="S29"/>
      <c r="T29"/>
      <c r="U29"/>
      <c r="V29"/>
      <c r="W29"/>
      <c r="AA29" s="106"/>
      <c r="AB29" s="134"/>
      <c r="AC29" s="103"/>
      <c r="AF29" s="103"/>
    </row>
    <row r="30" spans="1:32" ht="14.5" x14ac:dyDescent="0.35">
      <c r="L30" s="25"/>
      <c r="M30" s="25"/>
      <c r="O30"/>
      <c r="P30"/>
      <c r="Q30"/>
      <c r="R30"/>
      <c r="S30"/>
      <c r="T30"/>
      <c r="U30"/>
      <c r="V30"/>
      <c r="W30"/>
      <c r="AB30" s="134"/>
    </row>
    <row r="31" spans="1:32" ht="14.5" x14ac:dyDescent="0.35">
      <c r="L31" s="25"/>
      <c r="M31" s="25"/>
      <c r="O31"/>
      <c r="P31"/>
      <c r="Q31"/>
      <c r="R31"/>
      <c r="S31"/>
      <c r="T31"/>
      <c r="U31"/>
      <c r="V31"/>
      <c r="W31"/>
      <c r="AB31" s="134"/>
    </row>
    <row r="32" spans="1:32" ht="14.5" x14ac:dyDescent="0.35">
      <c r="L32" s="25"/>
      <c r="M32" s="25"/>
      <c r="O32"/>
      <c r="P32"/>
      <c r="Q32"/>
      <c r="R32"/>
      <c r="S32"/>
      <c r="T32"/>
      <c r="U32"/>
      <c r="V32"/>
      <c r="W32"/>
      <c r="AB32" s="134"/>
    </row>
    <row r="33" spans="15:23" ht="14.5" x14ac:dyDescent="0.35">
      <c r="O33"/>
      <c r="P33"/>
      <c r="Q33"/>
      <c r="R33"/>
      <c r="S33"/>
      <c r="T33"/>
      <c r="U33"/>
      <c r="V33"/>
      <c r="W33"/>
    </row>
    <row r="34" spans="15:23" ht="14.5" x14ac:dyDescent="0.35">
      <c r="O34" s="191" t="s">
        <v>100</v>
      </c>
      <c r="P34" s="191"/>
      <c r="Q34" s="191"/>
      <c r="R34" s="191"/>
      <c r="S34" s="191"/>
      <c r="T34" s="191"/>
      <c r="U34" s="95"/>
      <c r="V34"/>
      <c r="W34"/>
    </row>
    <row r="35" spans="15:23" ht="14.5" x14ac:dyDescent="0.35">
      <c r="O35" s="96" t="s">
        <v>95</v>
      </c>
      <c r="P35" s="95"/>
      <c r="Q35" s="95"/>
      <c r="R35" s="95"/>
      <c r="S35" s="95"/>
      <c r="T35" s="95"/>
      <c r="U35" s="95"/>
      <c r="V35"/>
      <c r="W35"/>
    </row>
    <row r="36" spans="15:23" ht="14.5" x14ac:dyDescent="0.35">
      <c r="O36" s="192" t="s">
        <v>101</v>
      </c>
      <c r="P36" s="192"/>
      <c r="Q36" s="192"/>
      <c r="R36" s="193" t="s">
        <v>102</v>
      </c>
      <c r="S36" s="193"/>
      <c r="T36" s="193" t="s">
        <v>78</v>
      </c>
      <c r="U36" s="95"/>
      <c r="V36"/>
      <c r="W36"/>
    </row>
    <row r="37" spans="15:23" ht="14.5" x14ac:dyDescent="0.35">
      <c r="O37" s="192"/>
      <c r="P37" s="192"/>
      <c r="Q37" s="192"/>
      <c r="R37" s="97" t="s">
        <v>96</v>
      </c>
      <c r="S37" s="97" t="s">
        <v>97</v>
      </c>
      <c r="T37" s="193"/>
      <c r="U37" s="95"/>
      <c r="V37"/>
      <c r="W37"/>
    </row>
    <row r="38" spans="15:23" ht="14.5" x14ac:dyDescent="0.35">
      <c r="O38" s="194" t="s">
        <v>98</v>
      </c>
      <c r="P38" s="195" t="s">
        <v>103</v>
      </c>
      <c r="Q38" s="98" t="s">
        <v>89</v>
      </c>
      <c r="R38" s="99">
        <v>0</v>
      </c>
      <c r="S38" s="99">
        <v>1</v>
      </c>
      <c r="T38" s="99">
        <v>1</v>
      </c>
      <c r="U38" s="95"/>
      <c r="V38"/>
      <c r="W38"/>
    </row>
    <row r="39" spans="15:23" ht="34.5" x14ac:dyDescent="0.35">
      <c r="O39" s="195"/>
      <c r="P39" s="195"/>
      <c r="Q39" s="98" t="s">
        <v>44</v>
      </c>
      <c r="R39" s="99">
        <v>141</v>
      </c>
      <c r="S39" s="99">
        <v>325</v>
      </c>
      <c r="T39" s="99">
        <v>466</v>
      </c>
      <c r="U39" s="95"/>
      <c r="V39"/>
      <c r="W39"/>
    </row>
    <row r="40" spans="15:23" ht="14.5" x14ac:dyDescent="0.35">
      <c r="O40" s="195"/>
      <c r="P40" s="195"/>
      <c r="Q40" s="98" t="s">
        <v>36</v>
      </c>
      <c r="R40" s="99">
        <v>4</v>
      </c>
      <c r="S40" s="99">
        <v>114</v>
      </c>
      <c r="T40" s="99">
        <v>118</v>
      </c>
      <c r="U40" s="95"/>
      <c r="V40"/>
      <c r="W40"/>
    </row>
    <row r="41" spans="15:23" ht="23" x14ac:dyDescent="0.35">
      <c r="O41" s="195"/>
      <c r="P41" s="195"/>
      <c r="Q41" s="98" t="s">
        <v>64</v>
      </c>
      <c r="R41" s="99">
        <v>1</v>
      </c>
      <c r="S41" s="99">
        <v>0</v>
      </c>
      <c r="T41" s="99">
        <v>1</v>
      </c>
      <c r="U41" s="95"/>
      <c r="V41"/>
      <c r="W41"/>
    </row>
    <row r="42" spans="15:23" ht="34.5" x14ac:dyDescent="0.35">
      <c r="O42" s="195"/>
      <c r="P42" s="195"/>
      <c r="Q42" s="98" t="s">
        <v>39</v>
      </c>
      <c r="R42" s="99">
        <v>18</v>
      </c>
      <c r="S42" s="99">
        <v>120</v>
      </c>
      <c r="T42" s="99">
        <v>138</v>
      </c>
      <c r="U42" s="95"/>
      <c r="V42"/>
      <c r="W42"/>
    </row>
    <row r="43" spans="15:23" ht="23" x14ac:dyDescent="0.35">
      <c r="O43" s="195"/>
      <c r="P43" s="195"/>
      <c r="Q43" s="98" t="s">
        <v>104</v>
      </c>
      <c r="R43" s="99">
        <v>1</v>
      </c>
      <c r="S43" s="99">
        <v>0</v>
      </c>
      <c r="T43" s="99">
        <v>1</v>
      </c>
      <c r="U43" s="95"/>
      <c r="V43"/>
      <c r="W43"/>
    </row>
    <row r="44" spans="15:23" ht="23" x14ac:dyDescent="0.35">
      <c r="O44" s="195"/>
      <c r="P44" s="195"/>
      <c r="Q44" s="98" t="s">
        <v>37</v>
      </c>
      <c r="R44" s="99">
        <v>22</v>
      </c>
      <c r="S44" s="99">
        <v>153</v>
      </c>
      <c r="T44" s="99">
        <v>175</v>
      </c>
      <c r="U44" s="95"/>
      <c r="V44"/>
      <c r="W44"/>
    </row>
    <row r="45" spans="15:23" ht="23" x14ac:dyDescent="0.35">
      <c r="O45" s="195"/>
      <c r="P45" s="195"/>
      <c r="Q45" s="98" t="s">
        <v>45</v>
      </c>
      <c r="R45" s="99">
        <v>18</v>
      </c>
      <c r="S45" s="99">
        <v>35</v>
      </c>
      <c r="T45" s="99">
        <v>53</v>
      </c>
      <c r="U45" s="95"/>
      <c r="V45"/>
      <c r="W45"/>
    </row>
    <row r="46" spans="15:23" ht="34.5" x14ac:dyDescent="0.35">
      <c r="O46" s="195"/>
      <c r="P46" s="195"/>
      <c r="Q46" s="98" t="s">
        <v>40</v>
      </c>
      <c r="R46" s="99">
        <v>29</v>
      </c>
      <c r="S46" s="99">
        <v>164</v>
      </c>
      <c r="T46" s="99">
        <v>193</v>
      </c>
      <c r="U46" s="95"/>
      <c r="V46"/>
      <c r="W46"/>
    </row>
    <row r="47" spans="15:23" ht="23" x14ac:dyDescent="0.35">
      <c r="O47" s="195"/>
      <c r="P47" s="195"/>
      <c r="Q47" s="98" t="s">
        <v>43</v>
      </c>
      <c r="R47" s="99">
        <v>20</v>
      </c>
      <c r="S47" s="99">
        <v>278</v>
      </c>
      <c r="T47" s="99">
        <v>298</v>
      </c>
      <c r="U47" s="95"/>
      <c r="V47"/>
      <c r="W47"/>
    </row>
    <row r="48" spans="15:23" ht="34.5" x14ac:dyDescent="0.35">
      <c r="O48" s="195"/>
      <c r="P48" s="195"/>
      <c r="Q48" s="98" t="s">
        <v>42</v>
      </c>
      <c r="R48" s="99">
        <v>0</v>
      </c>
      <c r="S48" s="99">
        <v>1</v>
      </c>
      <c r="T48" s="99">
        <v>1</v>
      </c>
      <c r="U48" s="95"/>
      <c r="V48"/>
      <c r="W48"/>
    </row>
    <row r="49" spans="15:23" ht="23" x14ac:dyDescent="0.35">
      <c r="O49" s="195"/>
      <c r="P49" s="195"/>
      <c r="Q49" s="98" t="s">
        <v>52</v>
      </c>
      <c r="R49" s="99">
        <v>32</v>
      </c>
      <c r="S49" s="99">
        <v>189</v>
      </c>
      <c r="T49" s="99">
        <v>221</v>
      </c>
      <c r="U49" s="95"/>
      <c r="V49"/>
      <c r="W49"/>
    </row>
    <row r="50" spans="15:23" ht="23" x14ac:dyDescent="0.35">
      <c r="O50" s="195"/>
      <c r="P50" s="195"/>
      <c r="Q50" s="98" t="s">
        <v>48</v>
      </c>
      <c r="R50" s="99">
        <v>8</v>
      </c>
      <c r="S50" s="99">
        <v>29</v>
      </c>
      <c r="T50" s="99">
        <v>37</v>
      </c>
      <c r="U50" s="95"/>
      <c r="V50"/>
      <c r="W50"/>
    </row>
    <row r="51" spans="15:23" ht="23" x14ac:dyDescent="0.35">
      <c r="O51" s="195"/>
      <c r="P51" s="195"/>
      <c r="Q51" s="98" t="s">
        <v>54</v>
      </c>
      <c r="R51" s="99">
        <v>22</v>
      </c>
      <c r="S51" s="99">
        <v>121</v>
      </c>
      <c r="T51" s="99">
        <v>143</v>
      </c>
      <c r="U51" s="95"/>
      <c r="V51"/>
      <c r="W51"/>
    </row>
    <row r="52" spans="15:23" ht="23" x14ac:dyDescent="0.35">
      <c r="O52" s="195"/>
      <c r="P52" s="195"/>
      <c r="Q52" s="98" t="s">
        <v>66</v>
      </c>
      <c r="R52" s="99">
        <v>14</v>
      </c>
      <c r="S52" s="99">
        <v>165</v>
      </c>
      <c r="T52" s="99">
        <v>179</v>
      </c>
      <c r="U52" s="95"/>
      <c r="V52"/>
      <c r="W52"/>
    </row>
    <row r="53" spans="15:23" ht="23" x14ac:dyDescent="0.25">
      <c r="O53" s="195"/>
      <c r="P53" s="195"/>
      <c r="Q53" s="98" t="s">
        <v>68</v>
      </c>
      <c r="R53" s="99">
        <v>34</v>
      </c>
      <c r="S53" s="99">
        <v>75</v>
      </c>
      <c r="T53" s="99">
        <v>109</v>
      </c>
      <c r="U53" s="100"/>
    </row>
    <row r="54" spans="15:23" ht="34.5" x14ac:dyDescent="0.25">
      <c r="O54" s="195"/>
      <c r="P54" s="195"/>
      <c r="Q54" s="98" t="s">
        <v>74</v>
      </c>
      <c r="R54" s="99">
        <v>79</v>
      </c>
      <c r="S54" s="99">
        <v>101</v>
      </c>
      <c r="T54" s="99">
        <v>180</v>
      </c>
      <c r="U54" s="100"/>
    </row>
    <row r="55" spans="15:23" ht="23" x14ac:dyDescent="0.25">
      <c r="O55" s="195"/>
      <c r="P55" s="195"/>
      <c r="Q55" s="98" t="s">
        <v>50</v>
      </c>
      <c r="R55" s="99">
        <v>78</v>
      </c>
      <c r="S55" s="99">
        <v>246</v>
      </c>
      <c r="T55" s="99">
        <v>324</v>
      </c>
      <c r="U55" s="100"/>
    </row>
    <row r="56" spans="15:23" ht="23" x14ac:dyDescent="0.25">
      <c r="O56" s="195"/>
      <c r="P56" s="195"/>
      <c r="Q56" s="98" t="s">
        <v>60</v>
      </c>
      <c r="R56" s="99">
        <v>33</v>
      </c>
      <c r="S56" s="99">
        <v>140</v>
      </c>
      <c r="T56" s="99">
        <v>173</v>
      </c>
      <c r="U56" s="100"/>
    </row>
    <row r="57" spans="15:23" ht="34.5" x14ac:dyDescent="0.25">
      <c r="O57" s="195"/>
      <c r="P57" s="195"/>
      <c r="Q57" s="98" t="s">
        <v>84</v>
      </c>
      <c r="R57" s="99">
        <v>42</v>
      </c>
      <c r="S57" s="99">
        <v>238</v>
      </c>
      <c r="T57" s="99">
        <v>280</v>
      </c>
      <c r="U57" s="100"/>
    </row>
    <row r="58" spans="15:23" ht="34.5" x14ac:dyDescent="0.25">
      <c r="O58" s="195"/>
      <c r="P58" s="195"/>
      <c r="Q58" s="98" t="s">
        <v>62</v>
      </c>
      <c r="R58" s="99">
        <v>33</v>
      </c>
      <c r="S58" s="99">
        <v>587</v>
      </c>
      <c r="T58" s="99">
        <v>620</v>
      </c>
      <c r="U58" s="100"/>
    </row>
    <row r="59" spans="15:23" ht="23" x14ac:dyDescent="0.25">
      <c r="O59" s="195"/>
      <c r="P59" s="195"/>
      <c r="Q59" s="98" t="s">
        <v>70</v>
      </c>
      <c r="R59" s="99">
        <v>5</v>
      </c>
      <c r="S59" s="99">
        <v>10</v>
      </c>
      <c r="T59" s="99">
        <v>15</v>
      </c>
      <c r="U59" s="100"/>
    </row>
    <row r="60" spans="15:23" ht="34.5" x14ac:dyDescent="0.25">
      <c r="O60" s="195"/>
      <c r="P60" s="195"/>
      <c r="Q60" s="98" t="s">
        <v>56</v>
      </c>
      <c r="R60" s="99">
        <v>23</v>
      </c>
      <c r="S60" s="99">
        <v>147</v>
      </c>
      <c r="T60" s="99">
        <v>170</v>
      </c>
      <c r="U60" s="100"/>
    </row>
    <row r="61" spans="15:23" ht="11.5" x14ac:dyDescent="0.25">
      <c r="O61" s="195"/>
      <c r="P61" s="195" t="s">
        <v>78</v>
      </c>
      <c r="Q61" s="195"/>
      <c r="R61" s="99">
        <v>657</v>
      </c>
      <c r="S61" s="99">
        <v>3239</v>
      </c>
      <c r="T61" s="99">
        <v>3896</v>
      </c>
      <c r="U61" s="100"/>
    </row>
    <row r="62" spans="15:23" ht="11.5" x14ac:dyDescent="0.25">
      <c r="O62" s="194" t="s">
        <v>99</v>
      </c>
      <c r="P62" s="195" t="s">
        <v>103</v>
      </c>
      <c r="Q62" s="98" t="s">
        <v>89</v>
      </c>
      <c r="R62" s="99">
        <v>1</v>
      </c>
      <c r="S62" s="99">
        <v>0</v>
      </c>
      <c r="T62" s="99">
        <v>1</v>
      </c>
      <c r="U62" s="100"/>
    </row>
    <row r="63" spans="15:23" ht="34.5" x14ac:dyDescent="0.25">
      <c r="O63" s="195"/>
      <c r="P63" s="195"/>
      <c r="Q63" s="98" t="s">
        <v>44</v>
      </c>
      <c r="R63" s="99">
        <v>157</v>
      </c>
      <c r="S63" s="99">
        <v>414</v>
      </c>
      <c r="T63" s="99">
        <v>571</v>
      </c>
      <c r="U63" s="100"/>
    </row>
    <row r="64" spans="15:23" ht="11.5" x14ac:dyDescent="0.25">
      <c r="O64" s="195"/>
      <c r="P64" s="195"/>
      <c r="Q64" s="98" t="s">
        <v>36</v>
      </c>
      <c r="R64" s="99">
        <v>10</v>
      </c>
      <c r="S64" s="99">
        <v>101</v>
      </c>
      <c r="T64" s="99">
        <v>111</v>
      </c>
      <c r="U64" s="100"/>
    </row>
    <row r="65" spans="15:21" ht="23" x14ac:dyDescent="0.25">
      <c r="O65" s="195"/>
      <c r="P65" s="195"/>
      <c r="Q65" s="98" t="s">
        <v>64</v>
      </c>
      <c r="R65" s="99">
        <v>3</v>
      </c>
      <c r="S65" s="99">
        <v>24</v>
      </c>
      <c r="T65" s="99">
        <v>27</v>
      </c>
      <c r="U65" s="100"/>
    </row>
    <row r="66" spans="15:21" ht="34.5" x14ac:dyDescent="0.25">
      <c r="O66" s="195"/>
      <c r="P66" s="195"/>
      <c r="Q66" s="98" t="s">
        <v>39</v>
      </c>
      <c r="R66" s="99">
        <v>25</v>
      </c>
      <c r="S66" s="99">
        <v>129</v>
      </c>
      <c r="T66" s="99">
        <v>154</v>
      </c>
      <c r="U66" s="100"/>
    </row>
    <row r="67" spans="15:21" ht="34.5" x14ac:dyDescent="0.25">
      <c r="O67" s="195"/>
      <c r="P67" s="195"/>
      <c r="Q67" s="98" t="s">
        <v>47</v>
      </c>
      <c r="R67" s="99">
        <v>0</v>
      </c>
      <c r="S67" s="99">
        <v>1</v>
      </c>
      <c r="T67" s="99">
        <v>1</v>
      </c>
      <c r="U67" s="100"/>
    </row>
    <row r="68" spans="15:21" ht="23" x14ac:dyDescent="0.25">
      <c r="O68" s="195"/>
      <c r="P68" s="195"/>
      <c r="Q68" s="98" t="s">
        <v>37</v>
      </c>
      <c r="R68" s="99">
        <v>22</v>
      </c>
      <c r="S68" s="99">
        <v>194</v>
      </c>
      <c r="T68" s="99">
        <v>216</v>
      </c>
      <c r="U68" s="100"/>
    </row>
    <row r="69" spans="15:21" ht="23" x14ac:dyDescent="0.25">
      <c r="O69" s="195"/>
      <c r="P69" s="195"/>
      <c r="Q69" s="98" t="s">
        <v>45</v>
      </c>
      <c r="R69" s="99">
        <v>12</v>
      </c>
      <c r="S69" s="99">
        <v>39</v>
      </c>
      <c r="T69" s="99">
        <v>51</v>
      </c>
      <c r="U69" s="100"/>
    </row>
    <row r="70" spans="15:21" ht="34.5" x14ac:dyDescent="0.25">
      <c r="O70" s="195"/>
      <c r="P70" s="195"/>
      <c r="Q70" s="98" t="s">
        <v>40</v>
      </c>
      <c r="R70" s="99">
        <v>27</v>
      </c>
      <c r="S70" s="99">
        <v>145</v>
      </c>
      <c r="T70" s="99">
        <v>172</v>
      </c>
      <c r="U70" s="100"/>
    </row>
    <row r="71" spans="15:21" ht="23" x14ac:dyDescent="0.25">
      <c r="O71" s="195"/>
      <c r="P71" s="195"/>
      <c r="Q71" s="98" t="s">
        <v>43</v>
      </c>
      <c r="R71" s="99">
        <v>81</v>
      </c>
      <c r="S71" s="99">
        <v>165</v>
      </c>
      <c r="T71" s="99">
        <v>246</v>
      </c>
      <c r="U71" s="100"/>
    </row>
    <row r="72" spans="15:21" ht="34.5" x14ac:dyDescent="0.25">
      <c r="O72" s="195"/>
      <c r="P72" s="195"/>
      <c r="Q72" s="98" t="s">
        <v>42</v>
      </c>
      <c r="R72" s="99">
        <v>0</v>
      </c>
      <c r="S72" s="99">
        <v>1</v>
      </c>
      <c r="T72" s="99">
        <v>1</v>
      </c>
      <c r="U72" s="100"/>
    </row>
    <row r="73" spans="15:21" ht="23" x14ac:dyDescent="0.25">
      <c r="O73" s="195"/>
      <c r="P73" s="195"/>
      <c r="Q73" s="98" t="s">
        <v>52</v>
      </c>
      <c r="R73" s="99">
        <v>39</v>
      </c>
      <c r="S73" s="99">
        <v>203</v>
      </c>
      <c r="T73" s="99">
        <v>242</v>
      </c>
      <c r="U73" s="100"/>
    </row>
    <row r="74" spans="15:21" ht="23" x14ac:dyDescent="0.25">
      <c r="O74" s="195"/>
      <c r="P74" s="195"/>
      <c r="Q74" s="98" t="s">
        <v>48</v>
      </c>
      <c r="R74" s="99">
        <v>5</v>
      </c>
      <c r="S74" s="99">
        <v>40</v>
      </c>
      <c r="T74" s="99">
        <v>45</v>
      </c>
      <c r="U74" s="100"/>
    </row>
    <row r="75" spans="15:21" ht="23" x14ac:dyDescent="0.25">
      <c r="O75" s="195"/>
      <c r="P75" s="195"/>
      <c r="Q75" s="98" t="s">
        <v>105</v>
      </c>
      <c r="R75" s="99">
        <v>1</v>
      </c>
      <c r="S75" s="99">
        <v>0</v>
      </c>
      <c r="T75" s="99">
        <v>1</v>
      </c>
      <c r="U75" s="100"/>
    </row>
    <row r="76" spans="15:21" ht="23" x14ac:dyDescent="0.25">
      <c r="O76" s="195"/>
      <c r="P76" s="195"/>
      <c r="Q76" s="98" t="s">
        <v>54</v>
      </c>
      <c r="R76" s="99">
        <v>8</v>
      </c>
      <c r="S76" s="99">
        <v>138</v>
      </c>
      <c r="T76" s="99">
        <v>146</v>
      </c>
      <c r="U76" s="100"/>
    </row>
    <row r="77" spans="15:21" ht="23" x14ac:dyDescent="0.25">
      <c r="O77" s="195"/>
      <c r="P77" s="195"/>
      <c r="Q77" s="98" t="s">
        <v>66</v>
      </c>
      <c r="R77" s="99">
        <v>62</v>
      </c>
      <c r="S77" s="99">
        <v>128</v>
      </c>
      <c r="T77" s="99">
        <v>190</v>
      </c>
      <c r="U77" s="100"/>
    </row>
    <row r="78" spans="15:21" ht="23" x14ac:dyDescent="0.25">
      <c r="O78" s="195"/>
      <c r="P78" s="195"/>
      <c r="Q78" s="98" t="s">
        <v>68</v>
      </c>
      <c r="R78" s="99">
        <v>20</v>
      </c>
      <c r="S78" s="99">
        <v>119</v>
      </c>
      <c r="T78" s="99">
        <v>139</v>
      </c>
      <c r="U78" s="100"/>
    </row>
    <row r="79" spans="15:21" ht="34.5" x14ac:dyDescent="0.25">
      <c r="O79" s="195"/>
      <c r="P79" s="195"/>
      <c r="Q79" s="98" t="s">
        <v>74</v>
      </c>
      <c r="R79" s="99">
        <v>51</v>
      </c>
      <c r="S79" s="99">
        <v>125</v>
      </c>
      <c r="T79" s="99">
        <v>176</v>
      </c>
      <c r="U79" s="100"/>
    </row>
    <row r="80" spans="15:21" ht="23" x14ac:dyDescent="0.25">
      <c r="O80" s="195"/>
      <c r="P80" s="195"/>
      <c r="Q80" s="98" t="s">
        <v>50</v>
      </c>
      <c r="R80" s="99">
        <v>68</v>
      </c>
      <c r="S80" s="99">
        <v>213</v>
      </c>
      <c r="T80" s="99">
        <v>281</v>
      </c>
      <c r="U80" s="100"/>
    </row>
    <row r="81" spans="15:21" ht="34.5" x14ac:dyDescent="0.25">
      <c r="O81" s="195"/>
      <c r="P81" s="195"/>
      <c r="Q81" s="98" t="s">
        <v>58</v>
      </c>
      <c r="R81" s="99">
        <v>11</v>
      </c>
      <c r="S81" s="99">
        <v>107</v>
      </c>
      <c r="T81" s="99">
        <v>118</v>
      </c>
      <c r="U81" s="100"/>
    </row>
    <row r="82" spans="15:21" ht="23" x14ac:dyDescent="0.25">
      <c r="O82" s="195"/>
      <c r="P82" s="195"/>
      <c r="Q82" s="98" t="s">
        <v>60</v>
      </c>
      <c r="R82" s="99">
        <v>20</v>
      </c>
      <c r="S82" s="99">
        <v>72</v>
      </c>
      <c r="T82" s="99">
        <v>92</v>
      </c>
      <c r="U82" s="100"/>
    </row>
    <row r="83" spans="15:21" ht="34.5" x14ac:dyDescent="0.25">
      <c r="O83" s="195"/>
      <c r="P83" s="195"/>
      <c r="Q83" s="98" t="s">
        <v>84</v>
      </c>
      <c r="R83" s="99">
        <v>25</v>
      </c>
      <c r="S83" s="99">
        <v>215</v>
      </c>
      <c r="T83" s="99">
        <v>240</v>
      </c>
      <c r="U83" s="100"/>
    </row>
    <row r="84" spans="15:21" ht="34.5" x14ac:dyDescent="0.25">
      <c r="O84" s="195"/>
      <c r="P84" s="195"/>
      <c r="Q84" s="98" t="s">
        <v>62</v>
      </c>
      <c r="R84" s="99">
        <v>16</v>
      </c>
      <c r="S84" s="99">
        <v>440</v>
      </c>
      <c r="T84" s="99">
        <v>456</v>
      </c>
      <c r="U84" s="100"/>
    </row>
    <row r="85" spans="15:21" ht="23" x14ac:dyDescent="0.25">
      <c r="O85" s="195"/>
      <c r="P85" s="195"/>
      <c r="Q85" s="98" t="s">
        <v>70</v>
      </c>
      <c r="R85" s="99">
        <v>3</v>
      </c>
      <c r="S85" s="99">
        <v>4</v>
      </c>
      <c r="T85" s="99">
        <v>7</v>
      </c>
      <c r="U85" s="100"/>
    </row>
    <row r="86" spans="15:21" ht="34.5" x14ac:dyDescent="0.25">
      <c r="O86" s="195"/>
      <c r="P86" s="195"/>
      <c r="Q86" s="98" t="s">
        <v>56</v>
      </c>
      <c r="R86" s="99">
        <v>26</v>
      </c>
      <c r="S86" s="99">
        <v>154</v>
      </c>
      <c r="T86" s="99">
        <v>180</v>
      </c>
      <c r="U86" s="100"/>
    </row>
    <row r="87" spans="15:21" ht="11.5" x14ac:dyDescent="0.25">
      <c r="O87" s="195"/>
      <c r="P87" s="195" t="s">
        <v>78</v>
      </c>
      <c r="Q87" s="195"/>
      <c r="R87" s="99">
        <v>693</v>
      </c>
      <c r="S87" s="99">
        <v>3171</v>
      </c>
      <c r="T87" s="99">
        <v>3864</v>
      </c>
      <c r="U87" s="100"/>
    </row>
    <row r="88" spans="15:21" ht="11.5" x14ac:dyDescent="0.25">
      <c r="O88" s="195" t="s">
        <v>78</v>
      </c>
      <c r="P88" s="195" t="s">
        <v>103</v>
      </c>
      <c r="Q88" s="98" t="s">
        <v>89</v>
      </c>
      <c r="R88" s="99">
        <v>1</v>
      </c>
      <c r="S88" s="99">
        <v>1</v>
      </c>
      <c r="T88" s="99">
        <v>2</v>
      </c>
      <c r="U88" s="100"/>
    </row>
    <row r="89" spans="15:21" ht="34.5" x14ac:dyDescent="0.25">
      <c r="O89" s="195"/>
      <c r="P89" s="195"/>
      <c r="Q89" s="98" t="s">
        <v>44</v>
      </c>
      <c r="R89" s="99">
        <v>298</v>
      </c>
      <c r="S89" s="99">
        <v>739</v>
      </c>
      <c r="T89" s="99">
        <v>1037</v>
      </c>
      <c r="U89" s="100"/>
    </row>
    <row r="90" spans="15:21" ht="11.5" x14ac:dyDescent="0.25">
      <c r="O90" s="195"/>
      <c r="P90" s="195"/>
      <c r="Q90" s="98" t="s">
        <v>36</v>
      </c>
      <c r="R90" s="99">
        <v>14</v>
      </c>
      <c r="S90" s="99">
        <v>215</v>
      </c>
      <c r="T90" s="99">
        <v>229</v>
      </c>
      <c r="U90" s="100"/>
    </row>
    <row r="91" spans="15:21" ht="23" x14ac:dyDescent="0.25">
      <c r="O91" s="195"/>
      <c r="P91" s="195"/>
      <c r="Q91" s="98" t="s">
        <v>64</v>
      </c>
      <c r="R91" s="99">
        <v>4</v>
      </c>
      <c r="S91" s="99">
        <v>24</v>
      </c>
      <c r="T91" s="99">
        <v>28</v>
      </c>
      <c r="U91" s="100"/>
    </row>
    <row r="92" spans="15:21" ht="34.5" x14ac:dyDescent="0.25">
      <c r="O92" s="195"/>
      <c r="P92" s="195"/>
      <c r="Q92" s="98" t="s">
        <v>39</v>
      </c>
      <c r="R92" s="99">
        <v>43</v>
      </c>
      <c r="S92" s="99">
        <v>249</v>
      </c>
      <c r="T92" s="99">
        <v>292</v>
      </c>
      <c r="U92" s="100"/>
    </row>
    <row r="93" spans="15:21" ht="34.5" x14ac:dyDescent="0.25">
      <c r="O93" s="195"/>
      <c r="P93" s="195"/>
      <c r="Q93" s="98" t="s">
        <v>47</v>
      </c>
      <c r="R93" s="99">
        <v>0</v>
      </c>
      <c r="S93" s="99">
        <v>1</v>
      </c>
      <c r="T93" s="99">
        <v>1</v>
      </c>
      <c r="U93" s="100"/>
    </row>
    <row r="94" spans="15:21" ht="23" x14ac:dyDescent="0.25">
      <c r="O94" s="195"/>
      <c r="P94" s="195"/>
      <c r="Q94" s="98" t="s">
        <v>104</v>
      </c>
      <c r="R94" s="99">
        <v>1</v>
      </c>
      <c r="S94" s="99">
        <v>0</v>
      </c>
      <c r="T94" s="99">
        <v>1</v>
      </c>
      <c r="U94" s="100"/>
    </row>
    <row r="95" spans="15:21" ht="23" x14ac:dyDescent="0.25">
      <c r="O95" s="195"/>
      <c r="P95" s="195"/>
      <c r="Q95" s="98" t="s">
        <v>37</v>
      </c>
      <c r="R95" s="99">
        <v>44</v>
      </c>
      <c r="S95" s="99">
        <v>347</v>
      </c>
      <c r="T95" s="99">
        <v>391</v>
      </c>
      <c r="U95" s="100"/>
    </row>
    <row r="96" spans="15:21" ht="23" x14ac:dyDescent="0.25">
      <c r="O96" s="195"/>
      <c r="P96" s="195"/>
      <c r="Q96" s="98" t="s">
        <v>45</v>
      </c>
      <c r="R96" s="99">
        <v>30</v>
      </c>
      <c r="S96" s="99">
        <v>74</v>
      </c>
      <c r="T96" s="99">
        <v>104</v>
      </c>
      <c r="U96" s="100"/>
    </row>
    <row r="97" spans="15:21" ht="34.5" x14ac:dyDescent="0.25">
      <c r="O97" s="195"/>
      <c r="P97" s="195"/>
      <c r="Q97" s="98" t="s">
        <v>40</v>
      </c>
      <c r="R97" s="99">
        <v>56</v>
      </c>
      <c r="S97" s="99">
        <v>309</v>
      </c>
      <c r="T97" s="99">
        <v>365</v>
      </c>
      <c r="U97" s="100"/>
    </row>
    <row r="98" spans="15:21" ht="23" x14ac:dyDescent="0.25">
      <c r="O98" s="195"/>
      <c r="P98" s="195"/>
      <c r="Q98" s="98" t="s">
        <v>43</v>
      </c>
      <c r="R98" s="99">
        <v>101</v>
      </c>
      <c r="S98" s="99">
        <v>443</v>
      </c>
      <c r="T98" s="99">
        <v>544</v>
      </c>
      <c r="U98" s="100"/>
    </row>
    <row r="99" spans="15:21" ht="34.5" x14ac:dyDescent="0.25">
      <c r="O99" s="195"/>
      <c r="P99" s="195"/>
      <c r="Q99" s="98" t="s">
        <v>42</v>
      </c>
      <c r="R99" s="99">
        <v>0</v>
      </c>
      <c r="S99" s="99">
        <v>2</v>
      </c>
      <c r="T99" s="99">
        <v>2</v>
      </c>
      <c r="U99" s="100"/>
    </row>
    <row r="100" spans="15:21" ht="23" x14ac:dyDescent="0.25">
      <c r="O100" s="195"/>
      <c r="P100" s="195"/>
      <c r="Q100" s="98" t="s">
        <v>52</v>
      </c>
      <c r="R100" s="99">
        <v>71</v>
      </c>
      <c r="S100" s="99">
        <v>392</v>
      </c>
      <c r="T100" s="99">
        <v>463</v>
      </c>
      <c r="U100" s="100"/>
    </row>
    <row r="101" spans="15:21" ht="23" x14ac:dyDescent="0.25">
      <c r="O101" s="195"/>
      <c r="P101" s="195"/>
      <c r="Q101" s="98" t="s">
        <v>48</v>
      </c>
      <c r="R101" s="99">
        <v>13</v>
      </c>
      <c r="S101" s="99">
        <v>69</v>
      </c>
      <c r="T101" s="99">
        <v>82</v>
      </c>
      <c r="U101" s="100"/>
    </row>
    <row r="102" spans="15:21" ht="23" x14ac:dyDescent="0.25">
      <c r="O102" s="195"/>
      <c r="P102" s="195"/>
      <c r="Q102" s="98" t="s">
        <v>105</v>
      </c>
      <c r="R102" s="99">
        <v>1</v>
      </c>
      <c r="S102" s="99">
        <v>0</v>
      </c>
      <c r="T102" s="99">
        <v>1</v>
      </c>
      <c r="U102" s="100"/>
    </row>
    <row r="103" spans="15:21" ht="23" x14ac:dyDescent="0.25">
      <c r="O103" s="195"/>
      <c r="P103" s="195"/>
      <c r="Q103" s="98" t="s">
        <v>54</v>
      </c>
      <c r="R103" s="99">
        <v>30</v>
      </c>
      <c r="S103" s="99">
        <v>259</v>
      </c>
      <c r="T103" s="99">
        <v>289</v>
      </c>
      <c r="U103" s="100"/>
    </row>
    <row r="104" spans="15:21" ht="23" x14ac:dyDescent="0.25">
      <c r="O104" s="195"/>
      <c r="P104" s="195"/>
      <c r="Q104" s="98" t="s">
        <v>66</v>
      </c>
      <c r="R104" s="99">
        <v>76</v>
      </c>
      <c r="S104" s="99">
        <v>293</v>
      </c>
      <c r="T104" s="99">
        <v>369</v>
      </c>
      <c r="U104" s="100"/>
    </row>
    <row r="105" spans="15:21" ht="23" x14ac:dyDescent="0.25">
      <c r="O105" s="195"/>
      <c r="P105" s="195"/>
      <c r="Q105" s="98" t="s">
        <v>68</v>
      </c>
      <c r="R105" s="99">
        <v>54</v>
      </c>
      <c r="S105" s="99">
        <v>194</v>
      </c>
      <c r="T105" s="99">
        <v>248</v>
      </c>
      <c r="U105" s="100"/>
    </row>
    <row r="106" spans="15:21" ht="34.5" x14ac:dyDescent="0.25">
      <c r="O106" s="195"/>
      <c r="P106" s="195"/>
      <c r="Q106" s="98" t="s">
        <v>74</v>
      </c>
      <c r="R106" s="99">
        <v>130</v>
      </c>
      <c r="S106" s="99">
        <v>226</v>
      </c>
      <c r="T106" s="99">
        <v>356</v>
      </c>
      <c r="U106" s="100"/>
    </row>
    <row r="107" spans="15:21" ht="23" x14ac:dyDescent="0.25">
      <c r="O107" s="195"/>
      <c r="P107" s="195"/>
      <c r="Q107" s="98" t="s">
        <v>50</v>
      </c>
      <c r="R107" s="99">
        <v>146</v>
      </c>
      <c r="S107" s="99">
        <v>459</v>
      </c>
      <c r="T107" s="99">
        <v>605</v>
      </c>
      <c r="U107" s="100"/>
    </row>
    <row r="108" spans="15:21" ht="34.5" x14ac:dyDescent="0.25">
      <c r="O108" s="195"/>
      <c r="P108" s="195"/>
      <c r="Q108" s="98" t="s">
        <v>58</v>
      </c>
      <c r="R108" s="99">
        <v>11</v>
      </c>
      <c r="S108" s="99">
        <v>107</v>
      </c>
      <c r="T108" s="99">
        <v>118</v>
      </c>
      <c r="U108" s="100"/>
    </row>
    <row r="109" spans="15:21" ht="23" x14ac:dyDescent="0.25">
      <c r="O109" s="195"/>
      <c r="P109" s="195"/>
      <c r="Q109" s="98" t="s">
        <v>60</v>
      </c>
      <c r="R109" s="99">
        <v>53</v>
      </c>
      <c r="S109" s="99">
        <v>212</v>
      </c>
      <c r="T109" s="99">
        <v>265</v>
      </c>
      <c r="U109" s="100"/>
    </row>
    <row r="110" spans="15:21" ht="34.5" x14ac:dyDescent="0.25">
      <c r="O110" s="195"/>
      <c r="P110" s="195"/>
      <c r="Q110" s="98" t="s">
        <v>84</v>
      </c>
      <c r="R110" s="99">
        <v>67</v>
      </c>
      <c r="S110" s="99">
        <v>453</v>
      </c>
      <c r="T110" s="99">
        <v>520</v>
      </c>
      <c r="U110" s="100"/>
    </row>
    <row r="111" spans="15:21" ht="34.5" x14ac:dyDescent="0.25">
      <c r="O111" s="195"/>
      <c r="P111" s="195"/>
      <c r="Q111" s="98" t="s">
        <v>62</v>
      </c>
      <c r="R111" s="99">
        <v>49</v>
      </c>
      <c r="S111" s="99">
        <v>1027</v>
      </c>
      <c r="T111" s="99">
        <v>1076</v>
      </c>
      <c r="U111" s="100"/>
    </row>
    <row r="112" spans="15:21" ht="23" x14ac:dyDescent="0.25">
      <c r="O112" s="195"/>
      <c r="P112" s="195"/>
      <c r="Q112" s="98" t="s">
        <v>70</v>
      </c>
      <c r="R112" s="99">
        <v>8</v>
      </c>
      <c r="S112" s="99">
        <v>14</v>
      </c>
      <c r="T112" s="99">
        <v>22</v>
      </c>
      <c r="U112" s="100"/>
    </row>
    <row r="113" spans="15:21" ht="34.5" x14ac:dyDescent="0.25">
      <c r="O113" s="195"/>
      <c r="P113" s="195"/>
      <c r="Q113" s="98" t="s">
        <v>56</v>
      </c>
      <c r="R113" s="99">
        <v>49</v>
      </c>
      <c r="S113" s="99">
        <v>301</v>
      </c>
      <c r="T113" s="99">
        <v>350</v>
      </c>
      <c r="U113" s="100"/>
    </row>
    <row r="114" spans="15:21" ht="11.5" x14ac:dyDescent="0.25">
      <c r="O114" s="195"/>
      <c r="P114" s="195" t="s">
        <v>78</v>
      </c>
      <c r="Q114" s="195"/>
      <c r="R114" s="99">
        <v>1350</v>
      </c>
      <c r="S114" s="99">
        <v>6410</v>
      </c>
      <c r="T114" s="99">
        <v>7760</v>
      </c>
      <c r="U114" s="100"/>
    </row>
    <row r="115" spans="15:21" ht="10.5" x14ac:dyDescent="0.25">
      <c r="O115" s="101"/>
      <c r="P115" s="101"/>
      <c r="Q115" s="102"/>
      <c r="R115" s="102"/>
      <c r="S115" s="102"/>
      <c r="T115" s="102"/>
      <c r="U115" s="101"/>
    </row>
  </sheetData>
  <sheetProtection algorithmName="SHA-512" hashValue="4ZdFkuu3eV9kAGQFSN0K7Gx84ckWiZVO2dOwXv8rx79vMfon2tikhrI0hwQ2C9+1cZdYeljrR8H31WVD+YI/Lw==" saltValue="cGRakS0AYtx9Gmeari2lmA==" spinCount="100000" sheet="1" objects="1" scenarios="1"/>
  <sortState ref="A4:T24">
    <sortCondition descending="1" ref="C4:C24"/>
  </sortState>
  <mergeCells count="20">
    <mergeCell ref="O62:O87"/>
    <mergeCell ref="P62:P86"/>
    <mergeCell ref="P87:Q87"/>
    <mergeCell ref="O88:O114"/>
    <mergeCell ref="P88:P113"/>
    <mergeCell ref="P114:Q114"/>
    <mergeCell ref="O34:T34"/>
    <mergeCell ref="O36:Q37"/>
    <mergeCell ref="R36:S36"/>
    <mergeCell ref="T36:T37"/>
    <mergeCell ref="O38:O61"/>
    <mergeCell ref="P38:P60"/>
    <mergeCell ref="P61:Q61"/>
    <mergeCell ref="S1:T1"/>
    <mergeCell ref="E2:F2"/>
    <mergeCell ref="G2:H2"/>
    <mergeCell ref="A1:A2"/>
    <mergeCell ref="B1:H1"/>
    <mergeCell ref="O1:P1"/>
    <mergeCell ref="Q1:R1"/>
  </mergeCells>
  <phoneticPr fontId="0" type="noConversion"/>
  <conditionalFormatting sqref="A3:A23">
    <cfRule type="expression" dxfId="4" priority="6">
      <formula>$N3=-1</formula>
    </cfRule>
    <cfRule type="expression" dxfId="3" priority="7">
      <formula>$N3=0</formula>
    </cfRule>
    <cfRule type="expression" dxfId="2" priority="8">
      <formula>$N3=1</formula>
    </cfRule>
  </conditionalFormatting>
  <conditionalFormatting sqref="AC24:AC29">
    <cfRule type="cellIs" dxfId="1" priority="2" operator="notEqual">
      <formula>0</formula>
    </cfRule>
  </conditionalFormatting>
  <conditionalFormatting sqref="AF24:AF29">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19" orientation="landscape" r:id="rId1"/>
  <headerFooter>
    <oddFooter>&amp;L&amp;8Scottish Stroke Improvement Programme 2019 Report&amp;R&amp;8© NHS National Services Scotland/Crown Copyright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8"/>
  <sheetViews>
    <sheetView workbookViewId="0"/>
  </sheetViews>
  <sheetFormatPr defaultColWidth="9.1796875" defaultRowHeight="12.5" x14ac:dyDescent="0.25"/>
  <cols>
    <col min="1" max="1" width="2.7265625" style="71" customWidth="1"/>
    <col min="2" max="16384" width="9.1796875" style="71"/>
  </cols>
  <sheetData>
    <row r="1" spans="1:20" s="149" customFormat="1" ht="25" customHeight="1" x14ac:dyDescent="0.3">
      <c r="A1" s="149" t="s">
        <v>106</v>
      </c>
      <c r="B1" s="197" t="s">
        <v>152</v>
      </c>
      <c r="C1" s="197"/>
      <c r="D1" s="197"/>
      <c r="E1" s="197"/>
      <c r="F1" s="197"/>
      <c r="G1" s="197"/>
      <c r="H1" s="197"/>
      <c r="I1" s="197"/>
      <c r="J1" s="197"/>
      <c r="K1" s="197"/>
      <c r="L1" s="197"/>
      <c r="M1" s="197"/>
      <c r="N1" s="197"/>
      <c r="O1" s="26"/>
      <c r="P1" s="178" t="s">
        <v>28</v>
      </c>
      <c r="Q1" s="26"/>
      <c r="R1" s="26"/>
      <c r="S1" s="26"/>
      <c r="T1" s="26"/>
    </row>
    <row r="2" spans="1:20" s="149" customFormat="1" ht="12.75" customHeight="1" x14ac:dyDescent="0.25">
      <c r="B2" s="198" t="s">
        <v>160</v>
      </c>
      <c r="C2" s="198"/>
      <c r="D2" s="198"/>
      <c r="E2" s="198"/>
      <c r="F2" s="198"/>
      <c r="G2" s="198"/>
      <c r="H2" s="198"/>
      <c r="I2" s="198"/>
      <c r="J2" s="198"/>
      <c r="K2" s="198"/>
      <c r="L2" s="198"/>
      <c r="M2" s="198"/>
      <c r="O2" s="27"/>
      <c r="P2" s="178"/>
      <c r="Q2" s="28"/>
      <c r="R2" s="182"/>
      <c r="S2" s="182"/>
      <c r="T2" s="182"/>
    </row>
    <row r="3" spans="1:20" s="149" customFormat="1" ht="12.75" customHeight="1" x14ac:dyDescent="0.25">
      <c r="B3" s="198"/>
      <c r="C3" s="198"/>
      <c r="D3" s="198"/>
      <c r="E3" s="198"/>
      <c r="F3" s="198"/>
      <c r="G3" s="198"/>
      <c r="H3" s="198"/>
      <c r="I3" s="198"/>
      <c r="J3" s="198"/>
      <c r="K3" s="198"/>
      <c r="L3" s="198"/>
      <c r="M3" s="198"/>
      <c r="O3" s="67"/>
      <c r="P3" s="178"/>
      <c r="Q3" s="29"/>
      <c r="R3" s="158"/>
      <c r="S3" s="158"/>
      <c r="T3" s="158"/>
    </row>
    <row r="4" spans="1:20" s="149" customFormat="1" ht="12.75" customHeight="1" x14ac:dyDescent="0.3">
      <c r="B4" s="199" t="s">
        <v>120</v>
      </c>
      <c r="C4" s="199"/>
      <c r="D4" s="199"/>
      <c r="E4" s="199"/>
      <c r="F4" s="199"/>
      <c r="G4" s="199"/>
      <c r="H4" s="199"/>
      <c r="I4" s="199"/>
      <c r="J4" s="199"/>
      <c r="K4" s="199"/>
      <c r="L4" s="199"/>
      <c r="M4" s="199"/>
      <c r="O4" s="30"/>
      <c r="P4" s="178"/>
      <c r="Q4" s="109"/>
      <c r="R4" s="29"/>
      <c r="S4" s="42"/>
    </row>
    <row r="5" spans="1:20" s="149" customFormat="1" ht="12.75" customHeight="1" x14ac:dyDescent="0.3">
      <c r="B5" s="199"/>
      <c r="C5" s="199"/>
      <c r="D5" s="199"/>
      <c r="E5" s="199"/>
      <c r="F5" s="199"/>
      <c r="G5" s="199"/>
      <c r="H5" s="199"/>
      <c r="I5" s="199"/>
      <c r="J5" s="199"/>
      <c r="K5" s="199"/>
      <c r="L5" s="199"/>
      <c r="M5" s="199"/>
      <c r="N5" s="157"/>
      <c r="O5" s="30"/>
      <c r="P5" s="30"/>
      <c r="Q5" s="109"/>
      <c r="R5" s="29"/>
      <c r="S5" s="42"/>
    </row>
    <row r="6" spans="1:20" s="149" customFormat="1" ht="12.75" customHeight="1" x14ac:dyDescent="0.3">
      <c r="B6" s="199"/>
      <c r="C6" s="199"/>
      <c r="D6" s="199"/>
      <c r="E6" s="199"/>
      <c r="F6" s="199"/>
      <c r="G6" s="199"/>
      <c r="H6" s="199"/>
      <c r="I6" s="199"/>
      <c r="J6" s="199"/>
      <c r="K6" s="199"/>
      <c r="L6" s="199"/>
      <c r="M6" s="199"/>
      <c r="N6" s="157"/>
      <c r="O6" s="30"/>
      <c r="P6" s="30"/>
      <c r="Q6" s="109"/>
      <c r="R6" s="29"/>
      <c r="S6" s="42"/>
    </row>
    <row r="7" spans="1:20" s="149" customFormat="1" ht="12.75" customHeight="1" x14ac:dyDescent="0.3">
      <c r="B7" s="199"/>
      <c r="C7" s="199"/>
      <c r="D7" s="199"/>
      <c r="E7" s="199"/>
      <c r="F7" s="199"/>
      <c r="G7" s="199"/>
      <c r="H7" s="199"/>
      <c r="I7" s="199"/>
      <c r="J7" s="199"/>
      <c r="K7" s="199"/>
      <c r="L7" s="199"/>
      <c r="M7" s="199"/>
      <c r="N7" s="157"/>
      <c r="O7" s="30"/>
      <c r="P7" s="30"/>
      <c r="Q7" s="109"/>
      <c r="R7" s="29"/>
      <c r="S7" s="42"/>
    </row>
    <row r="8" spans="1:20" s="149" customFormat="1" ht="12.75" customHeight="1" x14ac:dyDescent="0.3">
      <c r="B8" s="199"/>
      <c r="C8" s="199"/>
      <c r="D8" s="199"/>
      <c r="E8" s="199"/>
      <c r="F8" s="199"/>
      <c r="G8" s="199"/>
      <c r="H8" s="199"/>
      <c r="I8" s="199"/>
      <c r="J8" s="199"/>
      <c r="K8" s="199"/>
      <c r="L8" s="199"/>
      <c r="M8" s="199"/>
      <c r="N8" s="157"/>
      <c r="O8" s="30"/>
      <c r="P8" s="162" t="s">
        <v>131</v>
      </c>
      <c r="Q8" s="109"/>
      <c r="R8" s="29"/>
      <c r="S8" s="42"/>
    </row>
    <row r="9" spans="1:20" s="149" customFormat="1" ht="13" x14ac:dyDescent="0.3">
      <c r="B9" s="199"/>
      <c r="C9" s="199"/>
      <c r="D9" s="199"/>
      <c r="E9" s="199"/>
      <c r="F9" s="199"/>
      <c r="G9" s="199"/>
      <c r="H9" s="199"/>
      <c r="I9" s="199"/>
      <c r="J9" s="199"/>
      <c r="K9" s="199"/>
      <c r="L9" s="199"/>
      <c r="M9" s="199"/>
      <c r="N9" s="113"/>
      <c r="O9" s="30"/>
      <c r="P9" s="30"/>
      <c r="Q9" s="109"/>
      <c r="R9" s="29"/>
      <c r="S9" s="42"/>
    </row>
    <row r="43" spans="2:15" x14ac:dyDescent="0.25">
      <c r="B43" s="68"/>
      <c r="C43" s="68"/>
      <c r="D43" s="68"/>
      <c r="E43" s="68"/>
      <c r="F43" s="68"/>
      <c r="G43" s="68"/>
      <c r="H43" s="68"/>
      <c r="I43" s="68"/>
      <c r="J43" s="68"/>
      <c r="K43" s="68"/>
      <c r="L43" s="68"/>
      <c r="M43" s="68"/>
    </row>
    <row r="44" spans="2:15" s="149" customFormat="1" x14ac:dyDescent="0.25">
      <c r="B44" s="43" t="s">
        <v>126</v>
      </c>
      <c r="C44" s="160"/>
      <c r="D44" s="32"/>
      <c r="E44" s="32"/>
      <c r="F44" s="32"/>
      <c r="G44" s="32"/>
      <c r="H44" s="32"/>
      <c r="I44" s="32"/>
      <c r="J44" s="167"/>
      <c r="K44" s="167"/>
      <c r="L44" s="167"/>
      <c r="M44" s="167"/>
      <c r="N44" s="167"/>
      <c r="O44" s="160"/>
    </row>
    <row r="45" spans="2:15" s="112" customFormat="1" ht="25" customHeight="1" x14ac:dyDescent="0.25">
      <c r="B45" s="200" t="s">
        <v>0</v>
      </c>
      <c r="C45" s="200"/>
      <c r="D45" s="200"/>
      <c r="E45" s="200"/>
      <c r="F45" s="200"/>
      <c r="G45" s="200"/>
      <c r="H45" s="200"/>
      <c r="I45" s="200"/>
      <c r="J45" s="200"/>
      <c r="K45" s="200"/>
      <c r="L45" s="200"/>
      <c r="M45" s="200"/>
      <c r="N45" s="168"/>
      <c r="O45" s="169"/>
    </row>
    <row r="46" spans="2:15" s="149" customFormat="1" ht="43.5" customHeight="1" x14ac:dyDescent="0.25">
      <c r="B46" s="196" t="s">
        <v>174</v>
      </c>
      <c r="C46" s="196"/>
      <c r="D46" s="196"/>
      <c r="E46" s="196"/>
      <c r="F46" s="196"/>
      <c r="G46" s="196"/>
      <c r="H46" s="196"/>
      <c r="I46" s="196"/>
      <c r="J46" s="196"/>
      <c r="K46" s="196"/>
      <c r="L46" s="196"/>
      <c r="M46" s="196"/>
      <c r="N46" s="196"/>
      <c r="O46" s="160"/>
    </row>
    <row r="47" spans="2:15" x14ac:dyDescent="0.25">
      <c r="B47" s="166" t="s">
        <v>159</v>
      </c>
      <c r="C47" s="170"/>
      <c r="D47" s="170"/>
      <c r="E47" s="170"/>
      <c r="F47" s="170"/>
      <c r="G47" s="170"/>
      <c r="H47" s="170"/>
      <c r="I47" s="170"/>
      <c r="J47" s="170"/>
      <c r="K47" s="170"/>
      <c r="L47" s="170"/>
      <c r="M47" s="170"/>
      <c r="N47" s="170"/>
      <c r="O47" s="170"/>
    </row>
    <row r="48" spans="2:15" x14ac:dyDescent="0.25">
      <c r="B48" s="170"/>
      <c r="C48" s="170"/>
      <c r="D48" s="170"/>
      <c r="E48" s="170"/>
      <c r="F48" s="170"/>
      <c r="G48" s="170"/>
      <c r="H48" s="170"/>
      <c r="I48" s="170"/>
      <c r="J48" s="170"/>
      <c r="K48" s="170"/>
      <c r="L48" s="170"/>
      <c r="M48" s="170"/>
      <c r="N48" s="170"/>
      <c r="O48" s="170"/>
    </row>
  </sheetData>
  <sheetProtection algorithmName="SHA-512" hashValue="deo4CfHxqUcxWzOQnVii8OeyEUGd0gkxOAYIk+GwsRmDcRSHOeSptt+fsvZ2xzOGxFG5NECjWqn1FnNI0o5pJg==" saltValue="YK23Xlaw3v2AzG0YPPeq3A==" spinCount="100000" sheet="1" objects="1" scenarios="1"/>
  <mergeCells count="7">
    <mergeCell ref="B46:N46"/>
    <mergeCell ref="B1:N1"/>
    <mergeCell ref="P1:P4"/>
    <mergeCell ref="B2:M3"/>
    <mergeCell ref="R2:T2"/>
    <mergeCell ref="B4:M9"/>
    <mergeCell ref="B45:M45"/>
  </mergeCells>
  <hyperlinks>
    <hyperlink ref="N4" location="'List of Tables &amp; Charts'!A1" display="return to List of Tables &amp; Charts"/>
    <hyperlink ref="P1" location="'List of Tables &amp; Charts'!A1" display="return to List of Tables &amp; Charts"/>
    <hyperlink ref="P1:P4" location="'Section 4 List of Tables Charts'!A1" display="return to List of Tables &amp; Charts"/>
    <hyperlink ref="P8" location="'Chart 4.2 DATA (bar)'!A1" display="view Chart 4.2 data"/>
  </hyperlinks>
  <pageMargins left="0.70866141732283472" right="0.70866141732283472" top="0.74803149606299213" bottom="0.74803149606299213" header="0.31496062992125984" footer="0.31496062992125984"/>
  <pageSetup paperSize="9" scale="74" orientation="landscape" r:id="rId1"/>
  <headerFooter>
    <oddFooter>&amp;L&amp;8Scottish Stroke Improvement Programme 2019 Report&amp;R&amp;8© NHS National Services Scotland/Crown Copyright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4"/>
  <sheetViews>
    <sheetView showGridLines="0" workbookViewId="0">
      <selection sqref="A1:B1"/>
    </sheetView>
  </sheetViews>
  <sheetFormatPr defaultColWidth="9.1796875" defaultRowHeight="12.5" x14ac:dyDescent="0.25"/>
  <cols>
    <col min="1" max="1" width="16.7265625" style="149" customWidth="1"/>
    <col min="2" max="2" width="40.7265625" style="149" customWidth="1"/>
    <col min="3" max="5" width="10.7265625" style="108" customWidth="1"/>
    <col min="6" max="6" width="11.7265625" style="108" customWidth="1"/>
    <col min="7" max="8" width="10.7265625" style="108" customWidth="1"/>
    <col min="9" max="13" width="2.7265625" style="108" customWidth="1"/>
    <col min="14" max="14" width="9.26953125" style="108" customWidth="1"/>
    <col min="15" max="15" width="11.26953125" style="149" customWidth="1"/>
    <col min="16" max="16" width="9.26953125" style="149" customWidth="1"/>
    <col min="17" max="21" width="11.26953125" style="149" customWidth="1"/>
    <col min="22" max="22" width="9.26953125" style="149" customWidth="1"/>
    <col min="23" max="23" width="11.26953125" style="149" customWidth="1"/>
    <col min="24" max="24" width="9.26953125" style="149" customWidth="1"/>
    <col min="25" max="25" width="11.26953125" style="149" customWidth="1"/>
    <col min="26" max="16384" width="9.1796875" style="149"/>
  </cols>
  <sheetData>
    <row r="1" spans="1:40" ht="25.5" customHeight="1" x14ac:dyDescent="0.25">
      <c r="A1" s="211">
        <v>2018</v>
      </c>
      <c r="B1" s="212"/>
      <c r="C1" s="213" t="s">
        <v>27</v>
      </c>
      <c r="D1" s="214"/>
      <c r="E1" s="214"/>
      <c r="F1" s="214"/>
      <c r="G1" s="214"/>
      <c r="H1" s="215"/>
      <c r="I1" s="44"/>
      <c r="J1" s="44"/>
      <c r="K1" s="44"/>
      <c r="L1" s="44"/>
      <c r="M1" s="44"/>
      <c r="N1" s="201" t="s">
        <v>29</v>
      </c>
      <c r="O1" s="202"/>
      <c r="P1" s="201" t="s">
        <v>30</v>
      </c>
      <c r="Q1" s="202"/>
      <c r="R1" s="201" t="s">
        <v>115</v>
      </c>
      <c r="S1" s="202"/>
      <c r="T1" s="201" t="s">
        <v>116</v>
      </c>
      <c r="U1" s="202"/>
      <c r="V1" s="201" t="s">
        <v>117</v>
      </c>
      <c r="W1" s="202"/>
      <c r="X1" s="201" t="s">
        <v>153</v>
      </c>
      <c r="Y1" s="202"/>
    </row>
    <row r="2" spans="1:40" ht="45" customHeight="1" x14ac:dyDescent="0.25">
      <c r="A2" s="45" t="s">
        <v>9</v>
      </c>
      <c r="B2" s="39" t="s">
        <v>10</v>
      </c>
      <c r="C2" s="33" t="s">
        <v>31</v>
      </c>
      <c r="D2" s="33" t="s">
        <v>32</v>
      </c>
      <c r="E2" s="33" t="s">
        <v>33</v>
      </c>
      <c r="F2" s="33" t="s">
        <v>108</v>
      </c>
      <c r="G2" s="33" t="s">
        <v>73</v>
      </c>
      <c r="H2" s="33" t="s">
        <v>4</v>
      </c>
      <c r="I2" s="147" t="s">
        <v>34</v>
      </c>
      <c r="J2" s="147" t="s">
        <v>35</v>
      </c>
      <c r="K2" s="147" t="s">
        <v>118</v>
      </c>
      <c r="L2" s="147" t="s">
        <v>119</v>
      </c>
      <c r="M2" s="147" t="s">
        <v>83</v>
      </c>
      <c r="N2" s="34" t="s">
        <v>11</v>
      </c>
      <c r="O2" s="34" t="s">
        <v>12</v>
      </c>
      <c r="P2" s="34" t="s">
        <v>11</v>
      </c>
      <c r="Q2" s="34" t="s">
        <v>12</v>
      </c>
      <c r="R2" s="34" t="s">
        <v>11</v>
      </c>
      <c r="S2" s="34" t="s">
        <v>12</v>
      </c>
      <c r="T2" s="34" t="s">
        <v>11</v>
      </c>
      <c r="U2" s="34" t="s">
        <v>12</v>
      </c>
      <c r="V2" s="34" t="s">
        <v>11</v>
      </c>
      <c r="W2" s="34" t="s">
        <v>12</v>
      </c>
      <c r="X2" s="34" t="s">
        <v>11</v>
      </c>
      <c r="Y2" s="34" t="s">
        <v>12</v>
      </c>
      <c r="Z2" s="115"/>
      <c r="AB2" s="115"/>
      <c r="AC2" s="115"/>
      <c r="AE2" s="115"/>
      <c r="AF2" s="115"/>
      <c r="AH2" s="115"/>
      <c r="AI2" s="115"/>
      <c r="AK2" s="115"/>
      <c r="AL2" s="115"/>
    </row>
    <row r="3" spans="1:40" x14ac:dyDescent="0.25">
      <c r="A3" s="35" t="s">
        <v>78</v>
      </c>
      <c r="B3" s="35" t="s">
        <v>78</v>
      </c>
      <c r="C3" s="36">
        <f t="shared" ref="C3:C28" si="0">N3/O3*100</f>
        <v>15.191815856777493</v>
      </c>
      <c r="D3" s="36">
        <f t="shared" ref="D3:D28" si="1">(N3+P3)/Q3*100</f>
        <v>38.900255754475701</v>
      </c>
      <c r="E3" s="36">
        <f t="shared" ref="E3:E28" si="2">(N3+P3+R3)/Q3*100</f>
        <v>58.363171355498721</v>
      </c>
      <c r="F3" s="36">
        <f t="shared" ref="F3:F28" si="3">(N3+P3+R3+T3)/Q3*100</f>
        <v>71.687979539641944</v>
      </c>
      <c r="G3" s="36">
        <f t="shared" ref="G3:G28" si="4">(N3+P3+R3+T3+V3)/W3*100</f>
        <v>80.255754475703327</v>
      </c>
      <c r="H3" s="36" t="str">
        <f>IF(AND(AND(W3&gt;0,(N3+P3+V3)&gt;0),ROUND(SUM(100*((2*(N3+P3+V3)+1.96^2)-(1.96*(SQRT(1.96^2+4*(N3+P3+V3)*(1-((N3+P3+V3)/W3))))))/(2*(W3+1.96^2))),0)&lt;0),CONCATENATE(SUM(1*0)," - ",ROUND(SUM(100*((2*(N3+P3+V3)+1.96^2)+(1.96*(SQRT(1.96^2+4*(N3+P3+V3)*(1-((N3+P3+V3)/W3))))))/(2*(W3+1.96^2))),0)),IF(AND(AND(W3&gt;0,(N3+P3+V3)&gt;0),ROUND(SUM(100*((2*(N3+P3+V3)+1.96^2)-(1.96*(SQRT(1.96^2+4*(N3+P3+V3)*(1-((N3+P3+V3)/W3))))))/(2*(W3+1.96^2))),0)&gt;=0),CONCATENATE(ROUND(SUM(100*((2*(N3+P3+V3)+1.96^2)-(1.96*(SQRT(1.96^2+4*(N3+P3+V3)*(1-((N3+P3+V3)/W3))))))/(2*(W3+1.96^2))),0)," - ",ROUND(SUM(100*((2*(N3+P3+V3)+1.96^2)+(1.96*(SQRT(1.96^2+4*(N3+P3+V3)*(1-((N3+P3+V3)/W3))))))/(2*(W3+1.96^2))),0)),""))</f>
        <v>46 - 49</v>
      </c>
      <c r="I3" s="138">
        <f t="shared" ref="I3:L28" si="5">D3-C3</f>
        <v>23.708439897698206</v>
      </c>
      <c r="J3" s="139">
        <f t="shared" si="5"/>
        <v>19.46291560102302</v>
      </c>
      <c r="K3" s="139">
        <f t="shared" si="5"/>
        <v>13.324808184143222</v>
      </c>
      <c r="L3" s="139">
        <f t="shared" si="5"/>
        <v>8.5677749360613831</v>
      </c>
      <c r="M3" s="140">
        <v>80</v>
      </c>
      <c r="N3" s="63">
        <f t="shared" ref="N3:Y3" si="6">SUM(N4:N28)</f>
        <v>594</v>
      </c>
      <c r="O3" s="63">
        <f t="shared" si="6"/>
        <v>3910</v>
      </c>
      <c r="P3" s="63">
        <f t="shared" si="6"/>
        <v>927</v>
      </c>
      <c r="Q3" s="63">
        <f t="shared" si="6"/>
        <v>3910</v>
      </c>
      <c r="R3" s="63">
        <f t="shared" si="6"/>
        <v>761</v>
      </c>
      <c r="S3" s="63">
        <f t="shared" si="6"/>
        <v>3910</v>
      </c>
      <c r="T3" s="63">
        <f t="shared" si="6"/>
        <v>521</v>
      </c>
      <c r="U3" s="63">
        <f t="shared" si="6"/>
        <v>3910</v>
      </c>
      <c r="V3" s="63">
        <f t="shared" si="6"/>
        <v>335</v>
      </c>
      <c r="W3" s="63">
        <f t="shared" si="6"/>
        <v>3910</v>
      </c>
      <c r="X3" s="63">
        <f t="shared" si="6"/>
        <v>3138</v>
      </c>
      <c r="Y3" s="63">
        <f t="shared" si="6"/>
        <v>3910</v>
      </c>
      <c r="Z3" s="163">
        <v>0</v>
      </c>
      <c r="AM3" s="80"/>
      <c r="AN3" s="80"/>
    </row>
    <row r="4" spans="1:40" x14ac:dyDescent="0.25">
      <c r="A4" s="35" t="s">
        <v>63</v>
      </c>
      <c r="B4" s="35" t="s">
        <v>62</v>
      </c>
      <c r="C4" s="36">
        <f t="shared" si="0"/>
        <v>33.106575963718818</v>
      </c>
      <c r="D4" s="36">
        <f t="shared" si="1"/>
        <v>54.421768707482997</v>
      </c>
      <c r="E4" s="36">
        <f t="shared" si="2"/>
        <v>72.562358276643991</v>
      </c>
      <c r="F4" s="36">
        <f t="shared" si="3"/>
        <v>93.650793650793645</v>
      </c>
      <c r="G4" s="36">
        <f t="shared" si="4"/>
        <v>97.732426303854879</v>
      </c>
      <c r="H4" s="36" t="str">
        <f t="shared" ref="H4:H28" si="7">IF(AND(AND(W4&gt;0,(N4+P4+V4)&gt;0),ROUND(SUM(100*((2*(N4+P4+V4)+1.96^2)-(1.96*(SQRT(1.96^2+4*(N4+P4+V4)*(1-((N4+P4+V4)/W4))))))/(2*(W4+1.96^2))),0)&lt;0),CONCATENATE(SUM(1*0)," - ",ROUND(SUM(100*((2*(N4+P4+V4)+1.96^2)+(1.96*(SQRT(1.96^2+4*(N4+P4+V4)*(1-((N4+P4+V4)/W4))))))/(2*(W4+1.96^2))),0)),IF(AND(AND(W4&gt;0,(N4+P4+V4)&gt;0),ROUND(SUM(100*((2*(N4+P4+V4)+1.96^2)-(1.96*(SQRT(1.96^2+4*(N4+P4+V4)*(1-((N4+P4+V4)/W4))))))/(2*(W4+1.96^2))),0)&gt;=0),CONCATENATE(ROUND(SUM(100*((2*(N4+P4+V4)+1.96^2)-(1.96*(SQRT(1.96^2+4*(N4+P4+V4)*(1-((N4+P4+V4)/W4))))))/(2*(W4+1.96^2))),0)," - ",ROUND(SUM(100*((2*(N4+P4+V4)+1.96^2)+(1.96*(SQRT(1.96^2+4*(N4+P4+V4)*(1-((N4+P4+V4)/W4))))))/(2*(W4+1.96^2))),0)),""))</f>
        <v>54 - 63</v>
      </c>
      <c r="I4" s="141">
        <f t="shared" si="5"/>
        <v>21.315192743764179</v>
      </c>
      <c r="J4" s="142">
        <f t="shared" si="5"/>
        <v>18.140589569160994</v>
      </c>
      <c r="K4" s="142">
        <f t="shared" si="5"/>
        <v>21.088435374149654</v>
      </c>
      <c r="L4" s="142">
        <f t="shared" si="5"/>
        <v>4.0816326530612344</v>
      </c>
      <c r="M4" s="143">
        <v>80</v>
      </c>
      <c r="N4" s="63">
        <v>146</v>
      </c>
      <c r="O4" s="63">
        <v>441</v>
      </c>
      <c r="P4" s="63">
        <v>94</v>
      </c>
      <c r="Q4" s="63">
        <v>441</v>
      </c>
      <c r="R4" s="63">
        <v>80</v>
      </c>
      <c r="S4" s="63">
        <v>441</v>
      </c>
      <c r="T4" s="63">
        <v>93</v>
      </c>
      <c r="U4" s="63">
        <v>441</v>
      </c>
      <c r="V4" s="63">
        <v>18</v>
      </c>
      <c r="W4" s="63">
        <v>441</v>
      </c>
      <c r="X4" s="63">
        <f>N4+P4+R4+T4+V4</f>
        <v>431</v>
      </c>
      <c r="Y4" s="63">
        <v>441</v>
      </c>
      <c r="Z4" s="163">
        <v>1</v>
      </c>
      <c r="AB4" s="80"/>
      <c r="AC4" s="80"/>
      <c r="AH4" s="80"/>
      <c r="AI4" s="80"/>
    </row>
    <row r="5" spans="1:40" x14ac:dyDescent="0.25">
      <c r="A5" s="35" t="s">
        <v>59</v>
      </c>
      <c r="B5" s="35" t="s">
        <v>161</v>
      </c>
      <c r="C5" s="36">
        <f t="shared" si="0"/>
        <v>4.2735042735042734</v>
      </c>
      <c r="D5" s="36">
        <f t="shared" si="1"/>
        <v>51.709401709401718</v>
      </c>
      <c r="E5" s="36">
        <f t="shared" si="2"/>
        <v>92.307692307692307</v>
      </c>
      <c r="F5" s="36">
        <f t="shared" si="3"/>
        <v>92.73504273504274</v>
      </c>
      <c r="G5" s="36">
        <f t="shared" si="4"/>
        <v>93.162393162393158</v>
      </c>
      <c r="H5" s="36" t="str">
        <f t="shared" si="7"/>
        <v>46 - 58</v>
      </c>
      <c r="I5" s="141">
        <f t="shared" si="5"/>
        <v>47.435897435897445</v>
      </c>
      <c r="J5" s="142">
        <f t="shared" si="5"/>
        <v>40.598290598290589</v>
      </c>
      <c r="K5" s="142">
        <f t="shared" si="5"/>
        <v>0.42735042735043294</v>
      </c>
      <c r="L5" s="142">
        <f t="shared" si="5"/>
        <v>0.42735042735041873</v>
      </c>
      <c r="M5" s="143">
        <v>80</v>
      </c>
      <c r="N5" s="63">
        <v>10</v>
      </c>
      <c r="O5" s="63">
        <v>234</v>
      </c>
      <c r="P5" s="63">
        <v>111</v>
      </c>
      <c r="Q5" s="63">
        <v>234</v>
      </c>
      <c r="R5" s="63">
        <v>95</v>
      </c>
      <c r="S5" s="63">
        <v>234</v>
      </c>
      <c r="T5" s="63">
        <v>1</v>
      </c>
      <c r="U5" s="63">
        <v>234</v>
      </c>
      <c r="V5" s="63">
        <v>1</v>
      </c>
      <c r="W5" s="63">
        <v>234</v>
      </c>
      <c r="X5" s="63">
        <f t="shared" ref="X5:X28" si="8">N5+P5+R5+T5+V5</f>
        <v>218</v>
      </c>
      <c r="Y5" s="63">
        <v>234</v>
      </c>
      <c r="Z5" s="163">
        <v>2</v>
      </c>
      <c r="AH5" s="80"/>
      <c r="AI5" s="80"/>
      <c r="AM5" s="80"/>
      <c r="AN5" s="80"/>
    </row>
    <row r="6" spans="1:40" x14ac:dyDescent="0.25">
      <c r="A6" s="35" t="s">
        <v>162</v>
      </c>
      <c r="B6" s="35" t="s">
        <v>163</v>
      </c>
      <c r="C6" s="36">
        <f t="shared" si="0"/>
        <v>20.689655172413794</v>
      </c>
      <c r="D6" s="36">
        <f t="shared" si="1"/>
        <v>27.586206896551722</v>
      </c>
      <c r="E6" s="36">
        <f t="shared" si="2"/>
        <v>31.03448275862069</v>
      </c>
      <c r="F6" s="36">
        <f t="shared" si="3"/>
        <v>72.41379310344827</v>
      </c>
      <c r="G6" s="36">
        <f t="shared" si="4"/>
        <v>93.103448275862064</v>
      </c>
      <c r="H6" s="36" t="str">
        <f t="shared" si="7"/>
        <v>31 - 66</v>
      </c>
      <c r="I6" s="141">
        <f t="shared" si="5"/>
        <v>6.8965517241379288</v>
      </c>
      <c r="J6" s="142">
        <f t="shared" si="5"/>
        <v>3.448275862068968</v>
      </c>
      <c r="K6" s="142">
        <f t="shared" si="5"/>
        <v>41.37931034482758</v>
      </c>
      <c r="L6" s="142">
        <f t="shared" si="5"/>
        <v>20.689655172413794</v>
      </c>
      <c r="M6" s="143">
        <v>80</v>
      </c>
      <c r="N6" s="63">
        <v>6</v>
      </c>
      <c r="O6" s="63">
        <v>29</v>
      </c>
      <c r="P6" s="63">
        <v>2</v>
      </c>
      <c r="Q6" s="63">
        <v>29</v>
      </c>
      <c r="R6" s="63">
        <v>1</v>
      </c>
      <c r="S6" s="63">
        <v>29</v>
      </c>
      <c r="T6" s="63">
        <v>12</v>
      </c>
      <c r="U6" s="63">
        <v>29</v>
      </c>
      <c r="V6" s="63">
        <v>6</v>
      </c>
      <c r="W6" s="63">
        <v>29</v>
      </c>
      <c r="X6" s="63">
        <f t="shared" si="8"/>
        <v>27</v>
      </c>
      <c r="Y6" s="63">
        <v>29</v>
      </c>
      <c r="Z6" s="163">
        <v>3</v>
      </c>
      <c r="AH6" s="80"/>
      <c r="AI6" s="80"/>
      <c r="AM6" s="80"/>
      <c r="AN6" s="80"/>
    </row>
    <row r="7" spans="1:40" x14ac:dyDescent="0.25">
      <c r="A7" s="35" t="s">
        <v>65</v>
      </c>
      <c r="B7" s="35" t="s">
        <v>64</v>
      </c>
      <c r="C7" s="36">
        <f t="shared" si="0"/>
        <v>42.857142857142854</v>
      </c>
      <c r="D7" s="36">
        <f t="shared" si="1"/>
        <v>57.142857142857139</v>
      </c>
      <c r="E7" s="36">
        <f t="shared" si="2"/>
        <v>78.571428571428569</v>
      </c>
      <c r="F7" s="36">
        <f t="shared" si="3"/>
        <v>85.714285714285708</v>
      </c>
      <c r="G7" s="36">
        <f t="shared" si="4"/>
        <v>92.857142857142861</v>
      </c>
      <c r="H7" s="36" t="str">
        <f t="shared" si="7"/>
        <v>39 - 84</v>
      </c>
      <c r="I7" s="141">
        <f t="shared" si="5"/>
        <v>14.285714285714285</v>
      </c>
      <c r="J7" s="142">
        <f t="shared" si="5"/>
        <v>21.428571428571431</v>
      </c>
      <c r="K7" s="142">
        <f t="shared" si="5"/>
        <v>7.1428571428571388</v>
      </c>
      <c r="L7" s="142">
        <f t="shared" si="5"/>
        <v>7.142857142857153</v>
      </c>
      <c r="M7" s="143">
        <v>80</v>
      </c>
      <c r="N7" s="63">
        <v>6</v>
      </c>
      <c r="O7" s="63">
        <v>14</v>
      </c>
      <c r="P7" s="63">
        <v>2</v>
      </c>
      <c r="Q7" s="63">
        <v>14</v>
      </c>
      <c r="R7" s="63">
        <v>3</v>
      </c>
      <c r="S7" s="63">
        <v>14</v>
      </c>
      <c r="T7" s="63">
        <v>1</v>
      </c>
      <c r="U7" s="63">
        <v>14</v>
      </c>
      <c r="V7" s="63">
        <v>1</v>
      </c>
      <c r="W7" s="63">
        <v>14</v>
      </c>
      <c r="X7" s="63">
        <f t="shared" si="8"/>
        <v>13</v>
      </c>
      <c r="Y7" s="63">
        <v>14</v>
      </c>
      <c r="Z7" s="163">
        <v>4</v>
      </c>
      <c r="AH7" s="80"/>
      <c r="AI7" s="80"/>
    </row>
    <row r="8" spans="1:40" x14ac:dyDescent="0.25">
      <c r="A8" s="35" t="s">
        <v>53</v>
      </c>
      <c r="B8" s="35" t="s">
        <v>52</v>
      </c>
      <c r="C8" s="36">
        <f t="shared" si="0"/>
        <v>1.1363636363636365</v>
      </c>
      <c r="D8" s="36">
        <f t="shared" si="1"/>
        <v>35.795454545454547</v>
      </c>
      <c r="E8" s="36">
        <f t="shared" si="2"/>
        <v>63.06818181818182</v>
      </c>
      <c r="F8" s="36">
        <f t="shared" si="3"/>
        <v>77.272727272727266</v>
      </c>
      <c r="G8" s="36">
        <f t="shared" si="4"/>
        <v>92.61363636363636</v>
      </c>
      <c r="H8" s="36" t="str">
        <f t="shared" si="7"/>
        <v>44 - 58</v>
      </c>
      <c r="I8" s="141">
        <f t="shared" si="5"/>
        <v>34.659090909090914</v>
      </c>
      <c r="J8" s="142">
        <f t="shared" si="5"/>
        <v>27.272727272727273</v>
      </c>
      <c r="K8" s="142">
        <f t="shared" si="5"/>
        <v>14.204545454545446</v>
      </c>
      <c r="L8" s="142">
        <f t="shared" si="5"/>
        <v>15.340909090909093</v>
      </c>
      <c r="M8" s="143">
        <v>80</v>
      </c>
      <c r="N8" s="63">
        <v>2</v>
      </c>
      <c r="O8" s="63">
        <v>176</v>
      </c>
      <c r="P8" s="63">
        <v>61</v>
      </c>
      <c r="Q8" s="63">
        <v>176</v>
      </c>
      <c r="R8" s="63">
        <v>48</v>
      </c>
      <c r="S8" s="63">
        <v>176</v>
      </c>
      <c r="T8" s="63">
        <v>25</v>
      </c>
      <c r="U8" s="63">
        <v>176</v>
      </c>
      <c r="V8" s="63">
        <v>27</v>
      </c>
      <c r="W8" s="63">
        <v>176</v>
      </c>
      <c r="X8" s="63">
        <f t="shared" si="8"/>
        <v>163</v>
      </c>
      <c r="Y8" s="63">
        <v>176</v>
      </c>
      <c r="Z8" s="163">
        <v>5</v>
      </c>
      <c r="AH8" s="80"/>
      <c r="AI8" s="80"/>
    </row>
    <row r="9" spans="1:40" x14ac:dyDescent="0.25">
      <c r="A9" s="35" t="s">
        <v>41</v>
      </c>
      <c r="B9" s="35" t="s">
        <v>40</v>
      </c>
      <c r="C9" s="36">
        <f t="shared" si="0"/>
        <v>11.278195488721805</v>
      </c>
      <c r="D9" s="36">
        <f t="shared" si="1"/>
        <v>42.105263157894733</v>
      </c>
      <c r="E9" s="36">
        <f t="shared" si="2"/>
        <v>71.428571428571431</v>
      </c>
      <c r="F9" s="36">
        <f t="shared" si="3"/>
        <v>82.706766917293223</v>
      </c>
      <c r="G9" s="36">
        <f t="shared" si="4"/>
        <v>90.977443609022558</v>
      </c>
      <c r="H9" s="36" t="str">
        <f t="shared" si="7"/>
        <v>42 - 59</v>
      </c>
      <c r="I9" s="141">
        <f t="shared" si="5"/>
        <v>30.827067669172926</v>
      </c>
      <c r="J9" s="142">
        <f t="shared" si="5"/>
        <v>29.323308270676698</v>
      </c>
      <c r="K9" s="142">
        <f t="shared" si="5"/>
        <v>11.278195488721792</v>
      </c>
      <c r="L9" s="142">
        <f t="shared" si="5"/>
        <v>8.2706766917293351</v>
      </c>
      <c r="M9" s="143">
        <v>80</v>
      </c>
      <c r="N9" s="63">
        <v>15</v>
      </c>
      <c r="O9" s="63">
        <v>133</v>
      </c>
      <c r="P9" s="63">
        <v>41</v>
      </c>
      <c r="Q9" s="63">
        <v>133</v>
      </c>
      <c r="R9" s="63">
        <v>39</v>
      </c>
      <c r="S9" s="63">
        <v>133</v>
      </c>
      <c r="T9" s="63">
        <v>15</v>
      </c>
      <c r="U9" s="63">
        <v>133</v>
      </c>
      <c r="V9" s="63">
        <v>11</v>
      </c>
      <c r="W9" s="63">
        <v>133</v>
      </c>
      <c r="X9" s="63">
        <f t="shared" si="8"/>
        <v>121</v>
      </c>
      <c r="Y9" s="63">
        <v>133</v>
      </c>
      <c r="Z9" s="163">
        <v>6</v>
      </c>
      <c r="AH9" s="80"/>
      <c r="AI9" s="80"/>
      <c r="AM9" s="80"/>
      <c r="AN9" s="80"/>
    </row>
    <row r="10" spans="1:40" x14ac:dyDescent="0.25">
      <c r="A10" s="35" t="s">
        <v>57</v>
      </c>
      <c r="B10" s="35" t="s">
        <v>56</v>
      </c>
      <c r="C10" s="36">
        <f t="shared" si="0"/>
        <v>1.5151515151515151</v>
      </c>
      <c r="D10" s="36">
        <f t="shared" si="1"/>
        <v>31.060606060606062</v>
      </c>
      <c r="E10" s="36">
        <f t="shared" si="2"/>
        <v>67.424242424242422</v>
      </c>
      <c r="F10" s="36">
        <f t="shared" si="3"/>
        <v>81.818181818181827</v>
      </c>
      <c r="G10" s="36">
        <f t="shared" si="4"/>
        <v>90.909090909090907</v>
      </c>
      <c r="H10" s="36" t="str">
        <f t="shared" si="7"/>
        <v>32 - 49</v>
      </c>
      <c r="I10" s="141">
        <f t="shared" si="5"/>
        <v>29.545454545454547</v>
      </c>
      <c r="J10" s="142">
        <f t="shared" si="5"/>
        <v>36.36363636363636</v>
      </c>
      <c r="K10" s="142">
        <f t="shared" si="5"/>
        <v>14.393939393939405</v>
      </c>
      <c r="L10" s="142">
        <f t="shared" si="5"/>
        <v>9.0909090909090793</v>
      </c>
      <c r="M10" s="143">
        <v>80</v>
      </c>
      <c r="N10" s="63">
        <v>2</v>
      </c>
      <c r="O10" s="63">
        <v>132</v>
      </c>
      <c r="P10" s="63">
        <v>39</v>
      </c>
      <c r="Q10" s="63">
        <v>132</v>
      </c>
      <c r="R10" s="63">
        <v>48</v>
      </c>
      <c r="S10" s="63">
        <v>132</v>
      </c>
      <c r="T10" s="63">
        <v>19</v>
      </c>
      <c r="U10" s="63">
        <v>132</v>
      </c>
      <c r="V10" s="63">
        <v>12</v>
      </c>
      <c r="W10" s="63">
        <v>132</v>
      </c>
      <c r="X10" s="63">
        <f t="shared" si="8"/>
        <v>120</v>
      </c>
      <c r="Y10" s="63">
        <v>132</v>
      </c>
      <c r="Z10" s="163">
        <v>7</v>
      </c>
      <c r="AH10" s="80"/>
      <c r="AI10" s="80"/>
    </row>
    <row r="11" spans="1:40" x14ac:dyDescent="0.25">
      <c r="A11" s="35" t="s">
        <v>38</v>
      </c>
      <c r="B11" s="35" t="s">
        <v>37</v>
      </c>
      <c r="C11" s="36">
        <f t="shared" ref="C11:C15" si="9">N11/O11*100</f>
        <v>3.4985422740524781</v>
      </c>
      <c r="D11" s="36">
        <f t="shared" ref="D11:D15" si="10">(N11+P11)/Q11*100</f>
        <v>37.026239067055393</v>
      </c>
      <c r="E11" s="36">
        <f t="shared" ref="E11:E15" si="11">(N11+P11+R11)/Q11*100</f>
        <v>59.475218658892125</v>
      </c>
      <c r="F11" s="36">
        <f t="shared" ref="F11:F15" si="12">(N11+P11+R11+T11)/Q11*100</f>
        <v>78.425655976676396</v>
      </c>
      <c r="G11" s="36">
        <f t="shared" ref="G11:G15" si="13">(N11+P11+R11+T11+V11)/W11*100</f>
        <v>89.212827988338191</v>
      </c>
      <c r="H11" s="36" t="str">
        <f t="shared" ref="H11:H15" si="14">IF(AND(AND(W11&gt;0,(N11+P11+V11)&gt;0),ROUND(SUM(100*((2*(N11+P11+V11)+1.96^2)-(1.96*(SQRT(1.96^2+4*(N11+P11+V11)*(1-((N11+P11+V11)/W11))))))/(2*(W11+1.96^2))),0)&lt;0),CONCATENATE(SUM(1*0)," - ",ROUND(SUM(100*((2*(N11+P11+V11)+1.96^2)+(1.96*(SQRT(1.96^2+4*(N11+P11+V11)*(1-((N11+P11+V11)/W11))))))/(2*(W11+1.96^2))),0)),IF(AND(AND(W11&gt;0,(N11+P11+V11)&gt;0),ROUND(SUM(100*((2*(N11+P11+V11)+1.96^2)-(1.96*(SQRT(1.96^2+4*(N11+P11+V11)*(1-((N11+P11+V11)/W11))))))/(2*(W11+1.96^2))),0)&gt;=0),CONCATENATE(ROUND(SUM(100*((2*(N11+P11+V11)+1.96^2)-(1.96*(SQRT(1.96^2+4*(N11+P11+V11)*(1-((N11+P11+V11)/W11))))))/(2*(W11+1.96^2))),0)," - ",ROUND(SUM(100*((2*(N11+P11+V11)+1.96^2)+(1.96*(SQRT(1.96^2+4*(N11+P11+V11)*(1-((N11+P11+V11)/W11))))))/(2*(W11+1.96^2))),0)),""))</f>
        <v>43 - 53</v>
      </c>
      <c r="I11" s="141">
        <f t="shared" ref="I11:I15" si="15">D11-C11</f>
        <v>33.527696793002917</v>
      </c>
      <c r="J11" s="142">
        <f t="shared" ref="J11:J15" si="16">E11-D11</f>
        <v>22.448979591836732</v>
      </c>
      <c r="K11" s="142">
        <f t="shared" ref="K11:K15" si="17">F11-E11</f>
        <v>18.950437317784271</v>
      </c>
      <c r="L11" s="142">
        <f t="shared" ref="L11:L15" si="18">G11-F11</f>
        <v>10.787172011661795</v>
      </c>
      <c r="M11" s="143">
        <v>80</v>
      </c>
      <c r="N11" s="63">
        <v>12</v>
      </c>
      <c r="O11" s="63">
        <v>343</v>
      </c>
      <c r="P11" s="63">
        <v>115</v>
      </c>
      <c r="Q11" s="63">
        <v>343</v>
      </c>
      <c r="R11" s="63">
        <v>77</v>
      </c>
      <c r="S11" s="63">
        <v>343</v>
      </c>
      <c r="T11" s="63">
        <v>65</v>
      </c>
      <c r="U11" s="63">
        <v>343</v>
      </c>
      <c r="V11" s="63">
        <v>37</v>
      </c>
      <c r="W11" s="63">
        <v>343</v>
      </c>
      <c r="X11" s="63">
        <f t="shared" ref="X11:X15" si="19">N11+P11+R11+T11+V11</f>
        <v>306</v>
      </c>
      <c r="Y11" s="63">
        <v>343</v>
      </c>
      <c r="Z11" s="163">
        <v>7</v>
      </c>
      <c r="AH11" s="80"/>
      <c r="AI11" s="80"/>
    </row>
    <row r="12" spans="1:40" x14ac:dyDescent="0.25">
      <c r="A12" s="35" t="s">
        <v>55</v>
      </c>
      <c r="B12" s="35" t="s">
        <v>54</v>
      </c>
      <c r="C12" s="36">
        <f t="shared" si="9"/>
        <v>17.834394904458598</v>
      </c>
      <c r="D12" s="36">
        <f t="shared" si="10"/>
        <v>50.318471337579616</v>
      </c>
      <c r="E12" s="36">
        <f t="shared" si="11"/>
        <v>72.611464968152859</v>
      </c>
      <c r="F12" s="36">
        <f t="shared" si="12"/>
        <v>85.98726114649682</v>
      </c>
      <c r="G12" s="36">
        <f t="shared" si="13"/>
        <v>87.898089171974519</v>
      </c>
      <c r="H12" s="36" t="str">
        <f t="shared" si="14"/>
        <v>44 - 60</v>
      </c>
      <c r="I12" s="141">
        <f t="shared" si="15"/>
        <v>32.484076433121018</v>
      </c>
      <c r="J12" s="142">
        <f t="shared" si="16"/>
        <v>22.292993630573243</v>
      </c>
      <c r="K12" s="142">
        <f t="shared" si="17"/>
        <v>13.375796178343961</v>
      </c>
      <c r="L12" s="142">
        <f t="shared" si="18"/>
        <v>1.9108280254776986</v>
      </c>
      <c r="M12" s="143">
        <v>80</v>
      </c>
      <c r="N12" s="63">
        <v>28</v>
      </c>
      <c r="O12" s="63">
        <v>157</v>
      </c>
      <c r="P12" s="63">
        <v>51</v>
      </c>
      <c r="Q12" s="63">
        <v>157</v>
      </c>
      <c r="R12" s="63">
        <v>35</v>
      </c>
      <c r="S12" s="63">
        <v>157</v>
      </c>
      <c r="T12" s="63">
        <v>21</v>
      </c>
      <c r="U12" s="63">
        <v>157</v>
      </c>
      <c r="V12" s="63">
        <v>3</v>
      </c>
      <c r="W12" s="63">
        <v>157</v>
      </c>
      <c r="X12" s="63">
        <f t="shared" si="19"/>
        <v>138</v>
      </c>
      <c r="Y12" s="63">
        <v>157</v>
      </c>
      <c r="Z12" s="163">
        <v>7</v>
      </c>
      <c r="AH12" s="80"/>
      <c r="AI12" s="80"/>
    </row>
    <row r="13" spans="1:40" x14ac:dyDescent="0.25">
      <c r="A13" s="35" t="s">
        <v>77</v>
      </c>
      <c r="B13" s="35" t="s">
        <v>44</v>
      </c>
      <c r="C13" s="36">
        <f t="shared" si="9"/>
        <v>35.404896421845571</v>
      </c>
      <c r="D13" s="36">
        <f t="shared" si="10"/>
        <v>56.685499058380415</v>
      </c>
      <c r="E13" s="36">
        <f t="shared" si="11"/>
        <v>69.491525423728817</v>
      </c>
      <c r="F13" s="36">
        <f t="shared" si="12"/>
        <v>79.284369114877578</v>
      </c>
      <c r="G13" s="36">
        <f t="shared" si="13"/>
        <v>86.440677966101703</v>
      </c>
      <c r="H13" s="36" t="str">
        <f t="shared" si="14"/>
        <v>60 - 68</v>
      </c>
      <c r="I13" s="141">
        <f t="shared" si="15"/>
        <v>21.280602636534844</v>
      </c>
      <c r="J13" s="142">
        <f t="shared" si="16"/>
        <v>12.806026365348401</v>
      </c>
      <c r="K13" s="142">
        <f t="shared" si="17"/>
        <v>9.7928436911487609</v>
      </c>
      <c r="L13" s="142">
        <f t="shared" si="18"/>
        <v>7.1563088512241251</v>
      </c>
      <c r="M13" s="143">
        <v>80</v>
      </c>
      <c r="N13" s="63">
        <v>188</v>
      </c>
      <c r="O13" s="63">
        <v>531</v>
      </c>
      <c r="P13" s="63">
        <v>113</v>
      </c>
      <c r="Q13" s="63">
        <v>531</v>
      </c>
      <c r="R13" s="63">
        <v>68</v>
      </c>
      <c r="S13" s="63">
        <v>531</v>
      </c>
      <c r="T13" s="63">
        <v>52</v>
      </c>
      <c r="U13" s="63">
        <v>531</v>
      </c>
      <c r="V13" s="63">
        <v>38</v>
      </c>
      <c r="W13" s="63">
        <v>531</v>
      </c>
      <c r="X13" s="63">
        <f t="shared" si="19"/>
        <v>459</v>
      </c>
      <c r="Y13" s="63">
        <v>531</v>
      </c>
      <c r="Z13" s="163">
        <v>7</v>
      </c>
      <c r="AH13" s="80"/>
      <c r="AI13" s="80"/>
    </row>
    <row r="14" spans="1:40" x14ac:dyDescent="0.25">
      <c r="A14" s="35" t="s">
        <v>46</v>
      </c>
      <c r="B14" s="35" t="s">
        <v>45</v>
      </c>
      <c r="C14" s="36">
        <f t="shared" si="9"/>
        <v>66.666666666666657</v>
      </c>
      <c r="D14" s="36">
        <f t="shared" si="10"/>
        <v>76.19047619047619</v>
      </c>
      <c r="E14" s="36">
        <f t="shared" si="11"/>
        <v>76.19047619047619</v>
      </c>
      <c r="F14" s="36">
        <f t="shared" si="12"/>
        <v>85.714285714285708</v>
      </c>
      <c r="G14" s="36">
        <f t="shared" si="13"/>
        <v>85.714285714285708</v>
      </c>
      <c r="H14" s="36" t="str">
        <f t="shared" si="14"/>
        <v>55 - 89</v>
      </c>
      <c r="I14" s="141">
        <f t="shared" si="15"/>
        <v>9.5238095238095326</v>
      </c>
      <c r="J14" s="142">
        <f t="shared" si="16"/>
        <v>0</v>
      </c>
      <c r="K14" s="142">
        <f t="shared" si="17"/>
        <v>9.5238095238095184</v>
      </c>
      <c r="L14" s="142">
        <f t="shared" si="18"/>
        <v>0</v>
      </c>
      <c r="M14" s="143">
        <v>80</v>
      </c>
      <c r="N14" s="63">
        <v>14</v>
      </c>
      <c r="O14" s="63">
        <v>21</v>
      </c>
      <c r="P14" s="63">
        <v>2</v>
      </c>
      <c r="Q14" s="63">
        <v>21</v>
      </c>
      <c r="R14" s="63">
        <v>0</v>
      </c>
      <c r="S14" s="63">
        <v>21</v>
      </c>
      <c r="T14" s="63">
        <v>2</v>
      </c>
      <c r="U14" s="63">
        <v>21</v>
      </c>
      <c r="V14" s="63">
        <v>0</v>
      </c>
      <c r="W14" s="63">
        <v>21</v>
      </c>
      <c r="X14" s="63">
        <f t="shared" si="19"/>
        <v>18</v>
      </c>
      <c r="Y14" s="63">
        <v>21</v>
      </c>
      <c r="Z14" s="163">
        <v>7</v>
      </c>
      <c r="AH14" s="80"/>
      <c r="AI14" s="80"/>
    </row>
    <row r="15" spans="1:40" x14ac:dyDescent="0.25">
      <c r="A15" s="35" t="s">
        <v>164</v>
      </c>
      <c r="B15" s="35" t="s">
        <v>165</v>
      </c>
      <c r="C15" s="36">
        <f t="shared" si="9"/>
        <v>0</v>
      </c>
      <c r="D15" s="36">
        <f t="shared" si="10"/>
        <v>28.571428571428569</v>
      </c>
      <c r="E15" s="36">
        <f t="shared" si="11"/>
        <v>71.428571428571431</v>
      </c>
      <c r="F15" s="36">
        <f t="shared" si="12"/>
        <v>71.428571428571431</v>
      </c>
      <c r="G15" s="36">
        <f t="shared" si="13"/>
        <v>85.714285714285708</v>
      </c>
      <c r="H15" s="36" t="str">
        <f t="shared" si="14"/>
        <v>16 - 75</v>
      </c>
      <c r="I15" s="141">
        <f t="shared" si="15"/>
        <v>28.571428571428569</v>
      </c>
      <c r="J15" s="142">
        <f t="shared" si="16"/>
        <v>42.857142857142861</v>
      </c>
      <c r="K15" s="142">
        <f t="shared" si="17"/>
        <v>0</v>
      </c>
      <c r="L15" s="142">
        <f t="shared" si="18"/>
        <v>14.285714285714278</v>
      </c>
      <c r="M15" s="143">
        <v>80</v>
      </c>
      <c r="N15" s="63">
        <v>0</v>
      </c>
      <c r="O15" s="63">
        <v>7</v>
      </c>
      <c r="P15" s="63">
        <v>2</v>
      </c>
      <c r="Q15" s="63">
        <v>7</v>
      </c>
      <c r="R15" s="63">
        <v>3</v>
      </c>
      <c r="S15" s="63">
        <v>7</v>
      </c>
      <c r="T15" s="63">
        <v>0</v>
      </c>
      <c r="U15" s="63">
        <v>7</v>
      </c>
      <c r="V15" s="63">
        <v>1</v>
      </c>
      <c r="W15" s="63">
        <v>7</v>
      </c>
      <c r="X15" s="63">
        <f t="shared" si="19"/>
        <v>6</v>
      </c>
      <c r="Y15" s="63">
        <v>7</v>
      </c>
      <c r="Z15" s="163">
        <v>7</v>
      </c>
      <c r="AH15" s="80"/>
      <c r="AI15" s="80"/>
    </row>
    <row r="16" spans="1:40" x14ac:dyDescent="0.25">
      <c r="A16" s="35" t="s">
        <v>76</v>
      </c>
      <c r="B16" s="35" t="s">
        <v>166</v>
      </c>
      <c r="C16" s="36">
        <f t="shared" si="0"/>
        <v>35.454545454545453</v>
      </c>
      <c r="D16" s="36">
        <f t="shared" si="1"/>
        <v>54.090909090909086</v>
      </c>
      <c r="E16" s="36">
        <f t="shared" si="2"/>
        <v>71.36363636363636</v>
      </c>
      <c r="F16" s="36">
        <f t="shared" si="3"/>
        <v>81.818181818181827</v>
      </c>
      <c r="G16" s="36">
        <f t="shared" si="4"/>
        <v>82.727272727272734</v>
      </c>
      <c r="H16" s="36" t="str">
        <f t="shared" si="7"/>
        <v>48 - 61</v>
      </c>
      <c r="I16" s="141">
        <f t="shared" si="5"/>
        <v>18.636363636363633</v>
      </c>
      <c r="J16" s="142">
        <f t="shared" si="5"/>
        <v>17.272727272727273</v>
      </c>
      <c r="K16" s="142">
        <f t="shared" si="5"/>
        <v>10.454545454545467</v>
      </c>
      <c r="L16" s="142">
        <f t="shared" si="5"/>
        <v>0.90909090909090651</v>
      </c>
      <c r="M16" s="143">
        <v>80</v>
      </c>
      <c r="N16" s="63">
        <v>78</v>
      </c>
      <c r="O16" s="63">
        <v>220</v>
      </c>
      <c r="P16" s="63">
        <v>41</v>
      </c>
      <c r="Q16" s="63">
        <v>220</v>
      </c>
      <c r="R16" s="63">
        <v>38</v>
      </c>
      <c r="S16" s="63">
        <v>220</v>
      </c>
      <c r="T16" s="63">
        <v>23</v>
      </c>
      <c r="U16" s="63">
        <v>220</v>
      </c>
      <c r="V16" s="63">
        <v>2</v>
      </c>
      <c r="W16" s="63">
        <v>220</v>
      </c>
      <c r="X16" s="63">
        <f t="shared" si="8"/>
        <v>182</v>
      </c>
      <c r="Y16" s="63">
        <v>220</v>
      </c>
      <c r="Z16" s="163">
        <v>8</v>
      </c>
      <c r="AH16" s="80"/>
      <c r="AI16" s="80"/>
    </row>
    <row r="17" spans="1:40" x14ac:dyDescent="0.25">
      <c r="A17" s="35" t="s">
        <v>61</v>
      </c>
      <c r="B17" s="35" t="s">
        <v>60</v>
      </c>
      <c r="C17" s="36">
        <f t="shared" si="0"/>
        <v>2.5641025641025639</v>
      </c>
      <c r="D17" s="36">
        <f t="shared" si="1"/>
        <v>32.051282051282051</v>
      </c>
      <c r="E17" s="36">
        <f t="shared" si="2"/>
        <v>50</v>
      </c>
      <c r="F17" s="36">
        <f t="shared" si="3"/>
        <v>76.923076923076934</v>
      </c>
      <c r="G17" s="36">
        <f t="shared" si="4"/>
        <v>79.487179487179489</v>
      </c>
      <c r="H17" s="36" t="str">
        <f t="shared" si="7"/>
        <v>25 - 46</v>
      </c>
      <c r="I17" s="141">
        <f t="shared" si="5"/>
        <v>29.487179487179489</v>
      </c>
      <c r="J17" s="142">
        <f t="shared" si="5"/>
        <v>17.948717948717949</v>
      </c>
      <c r="K17" s="142">
        <f t="shared" si="5"/>
        <v>26.923076923076934</v>
      </c>
      <c r="L17" s="142">
        <f t="shared" si="5"/>
        <v>2.564102564102555</v>
      </c>
      <c r="M17" s="143">
        <v>80</v>
      </c>
      <c r="N17" s="63">
        <v>2</v>
      </c>
      <c r="O17" s="63">
        <v>78</v>
      </c>
      <c r="P17" s="63">
        <v>23</v>
      </c>
      <c r="Q17" s="63">
        <v>78</v>
      </c>
      <c r="R17" s="63">
        <v>14</v>
      </c>
      <c r="S17" s="63">
        <v>78</v>
      </c>
      <c r="T17" s="63">
        <v>21</v>
      </c>
      <c r="U17" s="63">
        <v>78</v>
      </c>
      <c r="V17" s="63">
        <v>2</v>
      </c>
      <c r="W17" s="63">
        <v>78</v>
      </c>
      <c r="X17" s="63">
        <f t="shared" si="8"/>
        <v>62</v>
      </c>
      <c r="Y17" s="63">
        <v>78</v>
      </c>
      <c r="Z17" s="163">
        <v>9</v>
      </c>
      <c r="AH17" s="80"/>
      <c r="AI17" s="80"/>
      <c r="AM17" s="80"/>
      <c r="AN17" s="80"/>
    </row>
    <row r="18" spans="1:40" x14ac:dyDescent="0.25">
      <c r="A18" s="35" t="s">
        <v>69</v>
      </c>
      <c r="B18" s="35" t="s">
        <v>68</v>
      </c>
      <c r="C18" s="36">
        <f t="shared" si="0"/>
        <v>2.4193548387096775</v>
      </c>
      <c r="D18" s="36">
        <f t="shared" si="1"/>
        <v>29.032258064516132</v>
      </c>
      <c r="E18" s="36">
        <f t="shared" si="2"/>
        <v>47.580645161290327</v>
      </c>
      <c r="F18" s="36">
        <f t="shared" si="3"/>
        <v>63.70967741935484</v>
      </c>
      <c r="G18" s="36">
        <f t="shared" si="4"/>
        <v>76.612903225806448</v>
      </c>
      <c r="H18" s="36" t="str">
        <f t="shared" si="7"/>
        <v>34 - 51</v>
      </c>
      <c r="I18" s="141">
        <f t="shared" si="5"/>
        <v>26.612903225806456</v>
      </c>
      <c r="J18" s="142">
        <f t="shared" si="5"/>
        <v>18.548387096774196</v>
      </c>
      <c r="K18" s="142">
        <f t="shared" si="5"/>
        <v>16.129032258064512</v>
      </c>
      <c r="L18" s="142">
        <f t="shared" si="5"/>
        <v>12.903225806451609</v>
      </c>
      <c r="M18" s="143">
        <v>80</v>
      </c>
      <c r="N18" s="63">
        <v>3</v>
      </c>
      <c r="O18" s="63">
        <v>124</v>
      </c>
      <c r="P18" s="63">
        <v>33</v>
      </c>
      <c r="Q18" s="63">
        <v>124</v>
      </c>
      <c r="R18" s="63">
        <v>23</v>
      </c>
      <c r="S18" s="63">
        <v>124</v>
      </c>
      <c r="T18" s="63">
        <v>20</v>
      </c>
      <c r="U18" s="63">
        <v>124</v>
      </c>
      <c r="V18" s="63">
        <v>16</v>
      </c>
      <c r="W18" s="63">
        <v>124</v>
      </c>
      <c r="X18" s="63">
        <f t="shared" si="8"/>
        <v>95</v>
      </c>
      <c r="Y18" s="63">
        <v>124</v>
      </c>
      <c r="Z18" s="163">
        <v>10</v>
      </c>
      <c r="AH18" s="80"/>
      <c r="AI18" s="80"/>
    </row>
    <row r="19" spans="1:40" x14ac:dyDescent="0.25">
      <c r="A19" s="35" t="s">
        <v>167</v>
      </c>
      <c r="B19" s="35" t="s">
        <v>168</v>
      </c>
      <c r="C19" s="36">
        <f t="shared" si="0"/>
        <v>0</v>
      </c>
      <c r="D19" s="36">
        <f t="shared" si="1"/>
        <v>25</v>
      </c>
      <c r="E19" s="36">
        <f t="shared" si="2"/>
        <v>75</v>
      </c>
      <c r="F19" s="36">
        <f t="shared" si="3"/>
        <v>75</v>
      </c>
      <c r="G19" s="36">
        <f t="shared" si="4"/>
        <v>75</v>
      </c>
      <c r="H19" s="36" t="str">
        <f t="shared" si="7"/>
        <v>5 - 70</v>
      </c>
      <c r="I19" s="141">
        <f t="shared" si="5"/>
        <v>25</v>
      </c>
      <c r="J19" s="142">
        <f t="shared" si="5"/>
        <v>50</v>
      </c>
      <c r="K19" s="142">
        <f t="shared" si="5"/>
        <v>0</v>
      </c>
      <c r="L19" s="142">
        <f t="shared" si="5"/>
        <v>0</v>
      </c>
      <c r="M19" s="143">
        <v>80</v>
      </c>
      <c r="N19" s="63">
        <v>0</v>
      </c>
      <c r="O19" s="63">
        <v>4</v>
      </c>
      <c r="P19" s="63">
        <v>1</v>
      </c>
      <c r="Q19" s="63">
        <v>4</v>
      </c>
      <c r="R19" s="63">
        <v>2</v>
      </c>
      <c r="S19" s="63">
        <v>4</v>
      </c>
      <c r="T19" s="63">
        <v>0</v>
      </c>
      <c r="U19" s="63">
        <v>4</v>
      </c>
      <c r="V19" s="63">
        <v>0</v>
      </c>
      <c r="W19" s="63">
        <v>4</v>
      </c>
      <c r="X19" s="63">
        <f t="shared" si="8"/>
        <v>3</v>
      </c>
      <c r="Y19" s="63">
        <v>4</v>
      </c>
      <c r="Z19" s="163">
        <v>11</v>
      </c>
      <c r="AH19" s="80"/>
      <c r="AI19" s="80"/>
    </row>
    <row r="20" spans="1:40" x14ac:dyDescent="0.25">
      <c r="A20" s="35" t="s">
        <v>67</v>
      </c>
      <c r="B20" s="35" t="s">
        <v>66</v>
      </c>
      <c r="C20" s="36">
        <f t="shared" si="0"/>
        <v>1.3761467889908259</v>
      </c>
      <c r="D20" s="36">
        <f t="shared" si="1"/>
        <v>22.935779816513762</v>
      </c>
      <c r="E20" s="36">
        <f t="shared" si="2"/>
        <v>45.871559633027523</v>
      </c>
      <c r="F20" s="36">
        <f t="shared" si="3"/>
        <v>61.926605504587151</v>
      </c>
      <c r="G20" s="36">
        <f t="shared" si="4"/>
        <v>74.77064220183486</v>
      </c>
      <c r="H20" s="36" t="str">
        <f t="shared" si="7"/>
        <v>30 - 42</v>
      </c>
      <c r="I20" s="141">
        <f t="shared" si="5"/>
        <v>21.559633027522935</v>
      </c>
      <c r="J20" s="142">
        <f t="shared" si="5"/>
        <v>22.935779816513762</v>
      </c>
      <c r="K20" s="142">
        <f t="shared" si="5"/>
        <v>16.055045871559628</v>
      </c>
      <c r="L20" s="142">
        <f t="shared" si="5"/>
        <v>12.844036697247709</v>
      </c>
      <c r="M20" s="143">
        <v>80</v>
      </c>
      <c r="N20" s="63">
        <v>3</v>
      </c>
      <c r="O20" s="63">
        <v>218</v>
      </c>
      <c r="P20" s="63">
        <v>47</v>
      </c>
      <c r="Q20" s="63">
        <v>218</v>
      </c>
      <c r="R20" s="63">
        <v>50</v>
      </c>
      <c r="S20" s="63">
        <v>218</v>
      </c>
      <c r="T20" s="63">
        <v>35</v>
      </c>
      <c r="U20" s="63">
        <v>218</v>
      </c>
      <c r="V20" s="63">
        <v>28</v>
      </c>
      <c r="W20" s="63">
        <v>218</v>
      </c>
      <c r="X20" s="63">
        <f t="shared" si="8"/>
        <v>163</v>
      </c>
      <c r="Y20" s="63">
        <v>218</v>
      </c>
      <c r="Z20" s="163">
        <v>12</v>
      </c>
      <c r="AH20" s="80"/>
      <c r="AI20" s="80"/>
      <c r="AM20" s="80"/>
      <c r="AN20" s="80"/>
    </row>
    <row r="21" spans="1:40" x14ac:dyDescent="0.25">
      <c r="A21" s="35" t="s">
        <v>176</v>
      </c>
      <c r="B21" s="35" t="s">
        <v>170</v>
      </c>
      <c r="C21" s="36">
        <f t="shared" si="0"/>
        <v>0</v>
      </c>
      <c r="D21" s="36">
        <f t="shared" si="1"/>
        <v>8.5106382978723403</v>
      </c>
      <c r="E21" s="36">
        <f t="shared" si="2"/>
        <v>28.723404255319153</v>
      </c>
      <c r="F21" s="36">
        <f t="shared" si="3"/>
        <v>41.48936170212766</v>
      </c>
      <c r="G21" s="36">
        <f t="shared" si="4"/>
        <v>64.893617021276597</v>
      </c>
      <c r="H21" s="36" t="str">
        <f t="shared" si="7"/>
        <v>23 - 42</v>
      </c>
      <c r="I21" s="141">
        <f t="shared" si="5"/>
        <v>8.5106382978723403</v>
      </c>
      <c r="J21" s="142">
        <f t="shared" si="5"/>
        <v>20.212765957446813</v>
      </c>
      <c r="K21" s="142">
        <f t="shared" si="5"/>
        <v>12.765957446808507</v>
      </c>
      <c r="L21" s="142">
        <f t="shared" si="5"/>
        <v>23.404255319148938</v>
      </c>
      <c r="M21" s="143">
        <v>80</v>
      </c>
      <c r="N21" s="63">
        <v>0</v>
      </c>
      <c r="O21" s="63">
        <v>94</v>
      </c>
      <c r="P21" s="63">
        <v>8</v>
      </c>
      <c r="Q21" s="63">
        <v>94</v>
      </c>
      <c r="R21" s="63">
        <v>19</v>
      </c>
      <c r="S21" s="63">
        <v>94</v>
      </c>
      <c r="T21" s="63">
        <v>12</v>
      </c>
      <c r="U21" s="63">
        <v>94</v>
      </c>
      <c r="V21" s="63">
        <v>22</v>
      </c>
      <c r="W21" s="63">
        <v>94</v>
      </c>
      <c r="X21" s="63">
        <f t="shared" si="8"/>
        <v>61</v>
      </c>
      <c r="Y21" s="63">
        <v>94</v>
      </c>
      <c r="Z21" s="163">
        <v>13</v>
      </c>
      <c r="AH21" s="80"/>
      <c r="AI21" s="80"/>
    </row>
    <row r="22" spans="1:40" x14ac:dyDescent="0.25">
      <c r="A22" s="35" t="s">
        <v>22</v>
      </c>
      <c r="B22" s="35" t="s">
        <v>70</v>
      </c>
      <c r="C22" s="36">
        <f t="shared" si="0"/>
        <v>0</v>
      </c>
      <c r="D22" s="36">
        <f t="shared" si="1"/>
        <v>11.76470588235294</v>
      </c>
      <c r="E22" s="36">
        <f t="shared" si="2"/>
        <v>29.411764705882355</v>
      </c>
      <c r="F22" s="36">
        <f t="shared" si="3"/>
        <v>35.294117647058826</v>
      </c>
      <c r="G22" s="36">
        <f t="shared" si="4"/>
        <v>64.705882352941174</v>
      </c>
      <c r="H22" s="36" t="str">
        <f t="shared" si="7"/>
        <v>22 - 64</v>
      </c>
      <c r="I22" s="141">
        <f t="shared" si="5"/>
        <v>11.76470588235294</v>
      </c>
      <c r="J22" s="142">
        <f t="shared" si="5"/>
        <v>17.647058823529413</v>
      </c>
      <c r="K22" s="142">
        <f t="shared" si="5"/>
        <v>5.882352941176471</v>
      </c>
      <c r="L22" s="142">
        <f t="shared" si="5"/>
        <v>29.411764705882348</v>
      </c>
      <c r="M22" s="143">
        <v>80</v>
      </c>
      <c r="N22" s="63">
        <v>0</v>
      </c>
      <c r="O22" s="63">
        <v>17</v>
      </c>
      <c r="P22" s="63">
        <v>2</v>
      </c>
      <c r="Q22" s="63">
        <v>17</v>
      </c>
      <c r="R22" s="63">
        <v>3</v>
      </c>
      <c r="S22" s="63">
        <v>17</v>
      </c>
      <c r="T22" s="63">
        <v>1</v>
      </c>
      <c r="U22" s="63">
        <v>17</v>
      </c>
      <c r="V22" s="63">
        <v>5</v>
      </c>
      <c r="W22" s="63">
        <v>17</v>
      </c>
      <c r="X22" s="63">
        <f t="shared" si="8"/>
        <v>11</v>
      </c>
      <c r="Y22" s="63">
        <v>17</v>
      </c>
      <c r="Z22" s="163">
        <v>14</v>
      </c>
      <c r="AH22" s="80"/>
      <c r="AI22" s="80"/>
    </row>
    <row r="23" spans="1:40" x14ac:dyDescent="0.25">
      <c r="A23" s="35" t="s">
        <v>75</v>
      </c>
      <c r="B23" s="35" t="s">
        <v>74</v>
      </c>
      <c r="C23" s="36">
        <f t="shared" si="0"/>
        <v>5.8823529411764701</v>
      </c>
      <c r="D23" s="36">
        <f t="shared" si="1"/>
        <v>25.490196078431371</v>
      </c>
      <c r="E23" s="36">
        <f t="shared" si="2"/>
        <v>25.490196078431371</v>
      </c>
      <c r="F23" s="36">
        <f t="shared" si="3"/>
        <v>35.947712418300654</v>
      </c>
      <c r="G23" s="36">
        <f t="shared" si="4"/>
        <v>62.091503267973856</v>
      </c>
      <c r="H23" s="36" t="str">
        <f t="shared" si="7"/>
        <v>44 - 59</v>
      </c>
      <c r="I23" s="141">
        <f t="shared" si="5"/>
        <v>19.6078431372549</v>
      </c>
      <c r="J23" s="142">
        <f t="shared" si="5"/>
        <v>0</v>
      </c>
      <c r="K23" s="142">
        <f t="shared" si="5"/>
        <v>10.457516339869283</v>
      </c>
      <c r="L23" s="142">
        <f t="shared" si="5"/>
        <v>26.143790849673202</v>
      </c>
      <c r="M23" s="143">
        <v>80</v>
      </c>
      <c r="N23" s="63">
        <v>9</v>
      </c>
      <c r="O23" s="63">
        <v>153</v>
      </c>
      <c r="P23" s="63">
        <v>30</v>
      </c>
      <c r="Q23" s="63">
        <v>153</v>
      </c>
      <c r="R23" s="63">
        <v>0</v>
      </c>
      <c r="S23" s="63">
        <v>153</v>
      </c>
      <c r="T23" s="63">
        <v>16</v>
      </c>
      <c r="U23" s="63">
        <v>153</v>
      </c>
      <c r="V23" s="63">
        <v>40</v>
      </c>
      <c r="W23" s="63">
        <v>153</v>
      </c>
      <c r="X23" s="63">
        <f t="shared" si="8"/>
        <v>95</v>
      </c>
      <c r="Y23" s="63">
        <v>153</v>
      </c>
      <c r="Z23" s="163">
        <v>15</v>
      </c>
      <c r="AH23" s="80"/>
      <c r="AI23" s="80"/>
    </row>
    <row r="24" spans="1:40" x14ac:dyDescent="0.25">
      <c r="A24" s="35" t="s">
        <v>13</v>
      </c>
      <c r="B24" s="35" t="s">
        <v>39</v>
      </c>
      <c r="C24" s="36">
        <f t="shared" si="0"/>
        <v>1.3245033112582782</v>
      </c>
      <c r="D24" s="36">
        <f t="shared" si="1"/>
        <v>12.582781456953644</v>
      </c>
      <c r="E24" s="36">
        <f t="shared" si="2"/>
        <v>36.423841059602644</v>
      </c>
      <c r="F24" s="36">
        <f t="shared" si="3"/>
        <v>49.006622516556291</v>
      </c>
      <c r="G24" s="36">
        <f t="shared" si="4"/>
        <v>60.264900662251655</v>
      </c>
      <c r="H24" s="36" t="str">
        <f t="shared" si="7"/>
        <v>18 - 31</v>
      </c>
      <c r="I24" s="141">
        <f t="shared" si="5"/>
        <v>11.258278145695366</v>
      </c>
      <c r="J24" s="142">
        <f t="shared" si="5"/>
        <v>23.841059602649</v>
      </c>
      <c r="K24" s="142">
        <f t="shared" si="5"/>
        <v>12.582781456953647</v>
      </c>
      <c r="L24" s="142">
        <f t="shared" si="5"/>
        <v>11.258278145695364</v>
      </c>
      <c r="M24" s="143">
        <v>80</v>
      </c>
      <c r="N24" s="63">
        <v>2</v>
      </c>
      <c r="O24" s="63">
        <v>151</v>
      </c>
      <c r="P24" s="63">
        <v>17</v>
      </c>
      <c r="Q24" s="63">
        <v>151</v>
      </c>
      <c r="R24" s="63">
        <v>36</v>
      </c>
      <c r="S24" s="63">
        <v>151</v>
      </c>
      <c r="T24" s="63">
        <v>19</v>
      </c>
      <c r="U24" s="63">
        <v>151</v>
      </c>
      <c r="V24" s="63">
        <v>17</v>
      </c>
      <c r="W24" s="63">
        <v>151</v>
      </c>
      <c r="X24" s="63">
        <f t="shared" si="8"/>
        <v>91</v>
      </c>
      <c r="Y24" s="63">
        <v>151</v>
      </c>
      <c r="Z24" s="163">
        <v>16</v>
      </c>
      <c r="AH24" s="80"/>
      <c r="AI24" s="80"/>
    </row>
    <row r="25" spans="1:40" x14ac:dyDescent="0.25">
      <c r="A25" s="35" t="s">
        <v>80</v>
      </c>
      <c r="B25" s="35" t="s">
        <v>171</v>
      </c>
      <c r="C25" s="36">
        <f t="shared" si="0"/>
        <v>16.309012875536482</v>
      </c>
      <c r="D25" s="36">
        <f t="shared" si="1"/>
        <v>36.051502145922747</v>
      </c>
      <c r="E25" s="36">
        <f t="shared" si="2"/>
        <v>47.210300429184549</v>
      </c>
      <c r="F25" s="36">
        <f t="shared" si="3"/>
        <v>54.506437768240346</v>
      </c>
      <c r="G25" s="36">
        <f t="shared" si="4"/>
        <v>58.369098712446352</v>
      </c>
      <c r="H25" s="36" t="str">
        <f t="shared" si="7"/>
        <v>34 - 46</v>
      </c>
      <c r="I25" s="141">
        <f t="shared" si="5"/>
        <v>19.742489270386265</v>
      </c>
      <c r="J25" s="142">
        <f t="shared" si="5"/>
        <v>11.158798283261802</v>
      </c>
      <c r="K25" s="142">
        <f t="shared" si="5"/>
        <v>7.2961373390557966</v>
      </c>
      <c r="L25" s="142">
        <f t="shared" si="5"/>
        <v>3.8626609442060058</v>
      </c>
      <c r="M25" s="143">
        <v>80</v>
      </c>
      <c r="N25" s="63">
        <v>38</v>
      </c>
      <c r="O25" s="63">
        <v>233</v>
      </c>
      <c r="P25" s="63">
        <v>46</v>
      </c>
      <c r="Q25" s="63">
        <v>233</v>
      </c>
      <c r="R25" s="63">
        <v>26</v>
      </c>
      <c r="S25" s="63">
        <v>233</v>
      </c>
      <c r="T25" s="63">
        <v>17</v>
      </c>
      <c r="U25" s="63">
        <v>233</v>
      </c>
      <c r="V25" s="63">
        <v>9</v>
      </c>
      <c r="W25" s="63">
        <v>233</v>
      </c>
      <c r="X25" s="63">
        <f t="shared" si="8"/>
        <v>136</v>
      </c>
      <c r="Y25" s="63">
        <v>233</v>
      </c>
      <c r="Z25" s="163">
        <v>17</v>
      </c>
      <c r="AH25" s="80"/>
      <c r="AI25" s="80"/>
    </row>
    <row r="26" spans="1:40" x14ac:dyDescent="0.25">
      <c r="A26" s="35" t="s">
        <v>51</v>
      </c>
      <c r="B26" s="35" t="s">
        <v>50</v>
      </c>
      <c r="C26" s="36">
        <f t="shared" si="0"/>
        <v>5.6390977443609023</v>
      </c>
      <c r="D26" s="36">
        <f t="shared" si="1"/>
        <v>18.421052631578945</v>
      </c>
      <c r="E26" s="36">
        <f t="shared" si="2"/>
        <v>32.706766917293237</v>
      </c>
      <c r="F26" s="36">
        <f t="shared" si="3"/>
        <v>46.2406015037594</v>
      </c>
      <c r="G26" s="36">
        <f t="shared" si="4"/>
        <v>56.015037593984964</v>
      </c>
      <c r="H26" s="36" t="str">
        <f t="shared" si="7"/>
        <v>23 - 34</v>
      </c>
      <c r="I26" s="141">
        <f t="shared" si="5"/>
        <v>12.781954887218042</v>
      </c>
      <c r="J26" s="142">
        <f t="shared" si="5"/>
        <v>14.285714285714292</v>
      </c>
      <c r="K26" s="142">
        <f t="shared" si="5"/>
        <v>13.533834586466163</v>
      </c>
      <c r="L26" s="142">
        <f t="shared" si="5"/>
        <v>9.7744360902255636</v>
      </c>
      <c r="M26" s="143">
        <v>80</v>
      </c>
      <c r="N26" s="63">
        <v>15</v>
      </c>
      <c r="O26" s="63">
        <v>266</v>
      </c>
      <c r="P26" s="63">
        <v>34</v>
      </c>
      <c r="Q26" s="63">
        <v>266</v>
      </c>
      <c r="R26" s="63">
        <v>38</v>
      </c>
      <c r="S26" s="63">
        <v>266</v>
      </c>
      <c r="T26" s="63">
        <v>36</v>
      </c>
      <c r="U26" s="63">
        <v>266</v>
      </c>
      <c r="V26" s="63">
        <v>26</v>
      </c>
      <c r="W26" s="63">
        <v>266</v>
      </c>
      <c r="X26" s="63">
        <f t="shared" si="8"/>
        <v>149</v>
      </c>
      <c r="Y26" s="63">
        <v>266</v>
      </c>
      <c r="Z26" s="163">
        <v>18</v>
      </c>
      <c r="AH26" s="80"/>
      <c r="AI26" s="80"/>
      <c r="AM26" s="80"/>
      <c r="AN26" s="80"/>
    </row>
    <row r="27" spans="1:40" x14ac:dyDescent="0.25">
      <c r="A27" s="35" t="s">
        <v>49</v>
      </c>
      <c r="B27" s="35" t="s">
        <v>48</v>
      </c>
      <c r="C27" s="36">
        <f t="shared" si="0"/>
        <v>20.8955223880597</v>
      </c>
      <c r="D27" s="36">
        <f t="shared" si="1"/>
        <v>23.880597014925371</v>
      </c>
      <c r="E27" s="36">
        <f t="shared" si="2"/>
        <v>32.835820895522389</v>
      </c>
      <c r="F27" s="36">
        <f t="shared" si="3"/>
        <v>43.283582089552233</v>
      </c>
      <c r="G27" s="36">
        <f t="shared" si="4"/>
        <v>53.731343283582092</v>
      </c>
      <c r="H27" s="36" t="str">
        <f t="shared" si="7"/>
        <v>24 - 46</v>
      </c>
      <c r="I27" s="141">
        <f t="shared" si="5"/>
        <v>2.9850746268656714</v>
      </c>
      <c r="J27" s="142">
        <f t="shared" si="5"/>
        <v>8.9552238805970177</v>
      </c>
      <c r="K27" s="142">
        <f t="shared" si="5"/>
        <v>10.447761194029844</v>
      </c>
      <c r="L27" s="142">
        <f t="shared" si="5"/>
        <v>10.447761194029859</v>
      </c>
      <c r="M27" s="143">
        <v>80</v>
      </c>
      <c r="N27" s="63">
        <v>14</v>
      </c>
      <c r="O27" s="63">
        <v>67</v>
      </c>
      <c r="P27" s="63">
        <v>2</v>
      </c>
      <c r="Q27" s="63">
        <v>67</v>
      </c>
      <c r="R27" s="63">
        <v>6</v>
      </c>
      <c r="S27" s="63">
        <v>67</v>
      </c>
      <c r="T27" s="63">
        <v>7</v>
      </c>
      <c r="U27" s="63">
        <v>67</v>
      </c>
      <c r="V27" s="63">
        <v>7</v>
      </c>
      <c r="W27" s="63">
        <v>67</v>
      </c>
      <c r="X27" s="63">
        <f t="shared" si="8"/>
        <v>36</v>
      </c>
      <c r="Y27" s="63">
        <v>67</v>
      </c>
      <c r="Z27" s="163">
        <v>19</v>
      </c>
      <c r="AH27" s="80"/>
      <c r="AI27" s="80"/>
    </row>
    <row r="28" spans="1:40" x14ac:dyDescent="0.25">
      <c r="A28" s="35" t="s">
        <v>169</v>
      </c>
      <c r="B28" s="35" t="s">
        <v>172</v>
      </c>
      <c r="C28" s="36">
        <f t="shared" si="0"/>
        <v>1.4925373134328357</v>
      </c>
      <c r="D28" s="36">
        <f t="shared" si="1"/>
        <v>16.417910447761194</v>
      </c>
      <c r="E28" s="36">
        <f t="shared" si="2"/>
        <v>29.850746268656714</v>
      </c>
      <c r="F28" s="36">
        <f t="shared" si="3"/>
        <v>41.791044776119399</v>
      </c>
      <c r="G28" s="36">
        <f t="shared" si="4"/>
        <v>50.746268656716417</v>
      </c>
      <c r="H28" s="36" t="str">
        <f t="shared" si="7"/>
        <v>16 - 37</v>
      </c>
      <c r="I28" s="144">
        <f t="shared" si="5"/>
        <v>14.925373134328359</v>
      </c>
      <c r="J28" s="145">
        <f t="shared" si="5"/>
        <v>13.432835820895519</v>
      </c>
      <c r="K28" s="145">
        <f t="shared" si="5"/>
        <v>11.940298507462686</v>
      </c>
      <c r="L28" s="145">
        <f t="shared" si="5"/>
        <v>8.9552238805970177</v>
      </c>
      <c r="M28" s="146">
        <v>80</v>
      </c>
      <c r="N28" s="63">
        <v>1</v>
      </c>
      <c r="O28" s="63">
        <v>67</v>
      </c>
      <c r="P28" s="63">
        <v>10</v>
      </c>
      <c r="Q28" s="63">
        <v>67</v>
      </c>
      <c r="R28" s="63">
        <v>9</v>
      </c>
      <c r="S28" s="63">
        <v>67</v>
      </c>
      <c r="T28" s="63">
        <v>8</v>
      </c>
      <c r="U28" s="63">
        <v>67</v>
      </c>
      <c r="V28" s="63">
        <v>6</v>
      </c>
      <c r="W28" s="63">
        <v>67</v>
      </c>
      <c r="X28" s="63">
        <f t="shared" si="8"/>
        <v>34</v>
      </c>
      <c r="Y28" s="63">
        <v>67</v>
      </c>
      <c r="Z28" s="163">
        <v>20</v>
      </c>
      <c r="AH28" s="80"/>
      <c r="AI28" s="80"/>
    </row>
    <row r="29" spans="1:40" x14ac:dyDescent="0.25">
      <c r="A29" s="38"/>
      <c r="C29" s="32"/>
      <c r="D29" s="32"/>
      <c r="E29" s="32"/>
      <c r="F29" s="32"/>
      <c r="G29" s="32"/>
      <c r="H29" s="32"/>
      <c r="I29" s="32"/>
    </row>
    <row r="30" spans="1:40" x14ac:dyDescent="0.25">
      <c r="A30" s="38"/>
      <c r="C30" s="32"/>
      <c r="D30" s="32"/>
      <c r="E30" s="32"/>
      <c r="F30" s="32"/>
      <c r="G30" s="32"/>
      <c r="H30" s="32"/>
      <c r="I30" s="32"/>
      <c r="J30" s="32"/>
      <c r="K30" s="32"/>
      <c r="L30" s="32"/>
      <c r="M30" s="32"/>
    </row>
    <row r="31" spans="1:40" ht="38.25" customHeight="1" x14ac:dyDescent="0.25">
      <c r="A31" s="203" t="s">
        <v>71</v>
      </c>
      <c r="B31" s="204"/>
      <c r="C31" s="205" t="str">
        <f>G2</f>
        <v>Within 4 Days</v>
      </c>
      <c r="D31" s="205"/>
      <c r="E31" s="205"/>
      <c r="F31" s="206"/>
      <c r="H31" s="122"/>
      <c r="I31" s="122"/>
      <c r="J31" s="122"/>
      <c r="K31" s="122"/>
      <c r="L31" s="122"/>
      <c r="M31" s="32"/>
      <c r="N31" s="207"/>
      <c r="O31" s="207"/>
    </row>
    <row r="32" spans="1:40" ht="30" customHeight="1" x14ac:dyDescent="0.3">
      <c r="A32" s="46"/>
      <c r="B32" s="39" t="s">
        <v>72</v>
      </c>
      <c r="C32" s="47" t="s">
        <v>27</v>
      </c>
      <c r="D32" s="47" t="s">
        <v>79</v>
      </c>
      <c r="E32" s="114" t="s">
        <v>11</v>
      </c>
      <c r="F32" s="111" t="s">
        <v>12</v>
      </c>
      <c r="H32" s="123"/>
      <c r="I32" s="123"/>
      <c r="J32" s="123"/>
      <c r="K32" s="123"/>
      <c r="L32" s="123"/>
      <c r="M32" s="32"/>
      <c r="N32" s="159"/>
      <c r="O32" s="159"/>
      <c r="W32" s="1"/>
      <c r="Y32" s="1"/>
    </row>
    <row r="33" spans="1:25" ht="15" customHeight="1" x14ac:dyDescent="0.25">
      <c r="A33" s="208"/>
      <c r="B33" s="40" t="s">
        <v>18</v>
      </c>
      <c r="C33" s="36">
        <f t="shared" ref="C33:C46" si="20">IF(ISERROR(E33/F33*100),"-",E33/F33*100)</f>
        <v>89.212827988338191</v>
      </c>
      <c r="D33" s="48" t="str">
        <f t="shared" ref="D33:D46" si="21">IF(ISERROR(IF(AND(F33&gt;0,ROUND(SUM(100*((2*E33+1.96^2)-(1.96*(SQRT(1.96^2+4*E33*(1-(E33/F33))))))/(2*(F33+1.96^2))),0)&lt;0),CONCATENATE(SUM(1*0)," - ",ROUND(SUM(100*((2*E33+1.96^2)+(1.96*(SQRT(1.96^2+4*E33*(1-(E33/F33))))))/(2*(F33+1.96^2))),0)),IF(AND(F33&gt;0,ROUND(SUM(100*((2*E33+1.96^2)-(1.96*(SQRT(1.96^2+4*E33*(1-(E33/F33))))))/(2*(F33+1.96^2))),0)&gt;=0),CONCATENATE(ROUND(SUM(100*((2*E33+1.96^2)-(1.96*(SQRT(1.96^2+4*E33*(1-(E33/F33))))))/(2*(F33+1.96^2))),0)," - ",ROUND(SUM(100*((2*E33+1.96^2)+(1.96*(SQRT(1.96^2+4*E33*(1-(E33/F33))))))/(2*(F33+1.96^2))),0)),""))),"-",IF(AND(F33&gt;0,ROUND(SUM(100*((2*E33+1.96^2)-(1.96*(SQRT(1.96^2+4*E33*(1-(E33/F33))))))/(2*(F33+1.96^2))),0)&lt;0),CONCATENATE(SUM(1*0)," - ",ROUND(SUM(100*((2*E33+1.96^2)+(1.96*(SQRT(1.96^2+4*E33*(1-(E33/F33))))))/(2*(F33+1.96^2))),0)),IF(AND(F33&gt;0,ROUND(SUM(100*((2*E33+1.96^2)-(1.96*(SQRT(1.96^2+4*E33*(1-(E33/F33))))))/(2*(F33+1.96^2))),0)&gt;=0),CONCATENATE(ROUND(SUM(100*((2*E33+1.96^2)-(1.96*(SQRT(1.96^2+4*E33*(1-(E33/F33))))))/(2*(F33+1.96^2))),0)," - ",ROUND(SUM(100*((2*E33+1.96^2)+(1.96*(SQRT(1.96^2+4*E33*(1-(E33/F33))))))/(2*(F33+1.96^2))),0)),"")))</f>
        <v>85 - 92</v>
      </c>
      <c r="E33" s="110">
        <v>306</v>
      </c>
      <c r="F33" s="125">
        <v>343</v>
      </c>
      <c r="H33" s="124"/>
      <c r="I33" s="124"/>
      <c r="J33" s="124"/>
      <c r="K33" s="124"/>
      <c r="L33" s="124"/>
      <c r="M33" s="32"/>
      <c r="N33" s="61">
        <f t="shared" ref="N33:N42" si="22">SUM(1*MID(D33,1,FIND(" - ",D33)-1))</f>
        <v>85</v>
      </c>
      <c r="O33" s="61">
        <f t="shared" ref="O33:O42" si="23">SUM(1*MID(D33,FIND(" - ",D33)+2,LEN(D33)))</f>
        <v>92</v>
      </c>
      <c r="W33" s="1"/>
      <c r="Y33" s="1"/>
    </row>
    <row r="34" spans="1:25" ht="15" customHeight="1" x14ac:dyDescent="0.3">
      <c r="A34" s="209"/>
      <c r="B34" s="40" t="s">
        <v>13</v>
      </c>
      <c r="C34" s="36">
        <f t="shared" si="20"/>
        <v>60.264900662251655</v>
      </c>
      <c r="D34" s="48" t="str">
        <f t="shared" si="21"/>
        <v>52 - 68</v>
      </c>
      <c r="E34" s="110">
        <v>91</v>
      </c>
      <c r="F34" s="65">
        <v>151</v>
      </c>
      <c r="H34" s="124"/>
      <c r="I34" s="124"/>
      <c r="J34" s="124"/>
      <c r="K34" s="124"/>
      <c r="L34" s="124"/>
      <c r="M34" s="32"/>
      <c r="N34" s="120">
        <f t="shared" si="22"/>
        <v>52</v>
      </c>
      <c r="O34" s="58">
        <f t="shared" si="23"/>
        <v>68</v>
      </c>
      <c r="Q34" s="60"/>
      <c r="R34" s="60"/>
      <c r="S34" s="60"/>
      <c r="T34" s="60"/>
      <c r="U34" s="60"/>
      <c r="V34" s="60"/>
      <c r="W34" s="60"/>
      <c r="X34" s="60"/>
      <c r="Y34" s="60"/>
    </row>
    <row r="35" spans="1:25" ht="15" customHeight="1" x14ac:dyDescent="0.3">
      <c r="A35" s="209"/>
      <c r="B35" s="40" t="s">
        <v>16</v>
      </c>
      <c r="C35" s="36">
        <f t="shared" si="20"/>
        <v>90.977443609022558</v>
      </c>
      <c r="D35" s="48" t="str">
        <f t="shared" si="21"/>
        <v>85 - 95</v>
      </c>
      <c r="E35" s="110">
        <v>121</v>
      </c>
      <c r="F35" s="65">
        <v>133</v>
      </c>
      <c r="H35" s="124"/>
      <c r="I35" s="124"/>
      <c r="J35" s="124"/>
      <c r="K35" s="124"/>
      <c r="L35" s="124"/>
      <c r="M35" s="32"/>
      <c r="N35" s="120">
        <f t="shared" si="22"/>
        <v>85</v>
      </c>
      <c r="O35" s="58">
        <f t="shared" si="23"/>
        <v>95</v>
      </c>
      <c r="W35" s="1"/>
      <c r="Y35" s="1"/>
    </row>
    <row r="36" spans="1:25" ht="15" customHeight="1" x14ac:dyDescent="0.3">
      <c r="A36" s="209"/>
      <c r="B36" s="40" t="s">
        <v>15</v>
      </c>
      <c r="C36" s="36">
        <f t="shared" si="20"/>
        <v>74.262734584450413</v>
      </c>
      <c r="D36" s="48" t="str">
        <f t="shared" si="21"/>
        <v>70 - 78</v>
      </c>
      <c r="E36" s="110">
        <v>277</v>
      </c>
      <c r="F36" s="65">
        <v>373</v>
      </c>
      <c r="H36" s="124"/>
      <c r="I36" s="124"/>
      <c r="J36" s="124"/>
      <c r="K36" s="124"/>
      <c r="L36" s="124"/>
      <c r="M36" s="32"/>
      <c r="N36" s="120">
        <f t="shared" si="22"/>
        <v>70</v>
      </c>
      <c r="O36" s="58">
        <f t="shared" si="23"/>
        <v>78</v>
      </c>
    </row>
    <row r="37" spans="1:25" ht="15" customHeight="1" x14ac:dyDescent="0.3">
      <c r="A37" s="209"/>
      <c r="B37" s="40" t="s">
        <v>20</v>
      </c>
      <c r="C37" s="36">
        <f t="shared" si="20"/>
        <v>58.369098712446352</v>
      </c>
      <c r="D37" s="48" t="str">
        <f t="shared" si="21"/>
        <v>52 - 65</v>
      </c>
      <c r="E37" s="110">
        <v>136</v>
      </c>
      <c r="F37" s="65">
        <v>233</v>
      </c>
      <c r="H37" s="124"/>
      <c r="I37" s="124"/>
      <c r="J37" s="124"/>
      <c r="K37" s="124"/>
      <c r="L37" s="124"/>
      <c r="M37" s="32"/>
      <c r="N37" s="120">
        <f t="shared" si="22"/>
        <v>52</v>
      </c>
      <c r="O37" s="58">
        <f t="shared" si="23"/>
        <v>65</v>
      </c>
    </row>
    <row r="38" spans="1:25" ht="15" customHeight="1" x14ac:dyDescent="0.3">
      <c r="A38" s="209"/>
      <c r="B38" s="40" t="s">
        <v>19</v>
      </c>
      <c r="C38" s="36">
        <f t="shared" si="20"/>
        <v>86.41304347826086</v>
      </c>
      <c r="D38" s="48" t="str">
        <f t="shared" si="21"/>
        <v>83 - 89</v>
      </c>
      <c r="E38" s="110">
        <v>477</v>
      </c>
      <c r="F38" s="65">
        <v>552</v>
      </c>
      <c r="H38" s="124"/>
      <c r="I38" s="124"/>
      <c r="J38" s="124"/>
      <c r="K38" s="124"/>
      <c r="L38" s="124"/>
      <c r="M38" s="32"/>
      <c r="N38" s="120">
        <f t="shared" si="22"/>
        <v>83</v>
      </c>
      <c r="O38" s="58">
        <f t="shared" si="23"/>
        <v>89</v>
      </c>
    </row>
    <row r="39" spans="1:25" ht="15" customHeight="1" x14ac:dyDescent="0.3">
      <c r="A39" s="209"/>
      <c r="B39" s="40" t="s">
        <v>25</v>
      </c>
      <c r="C39" s="36">
        <f t="shared" si="20"/>
        <v>65.174129353233837</v>
      </c>
      <c r="D39" s="48" t="str">
        <f t="shared" si="21"/>
        <v>58 - 71</v>
      </c>
      <c r="E39" s="110">
        <v>131</v>
      </c>
      <c r="F39" s="65">
        <v>201</v>
      </c>
      <c r="H39" s="124"/>
      <c r="I39" s="124"/>
      <c r="J39" s="124"/>
      <c r="K39" s="124"/>
      <c r="L39" s="124"/>
      <c r="M39" s="32"/>
      <c r="N39" s="120">
        <f t="shared" si="22"/>
        <v>58</v>
      </c>
      <c r="O39" s="58">
        <f t="shared" si="23"/>
        <v>71</v>
      </c>
    </row>
    <row r="40" spans="1:25" ht="15" customHeight="1" x14ac:dyDescent="0.3">
      <c r="A40" s="209"/>
      <c r="B40" s="40" t="s">
        <v>21</v>
      </c>
      <c r="C40" s="36">
        <f t="shared" si="20"/>
        <v>55.555555555555557</v>
      </c>
      <c r="D40" s="48" t="str">
        <f t="shared" si="21"/>
        <v>50 - 61</v>
      </c>
      <c r="E40" s="110">
        <v>185</v>
      </c>
      <c r="F40" s="65">
        <v>333</v>
      </c>
      <c r="H40" s="124"/>
      <c r="I40" s="124"/>
      <c r="J40" s="124"/>
      <c r="K40" s="124"/>
      <c r="L40" s="124"/>
      <c r="M40" s="32"/>
      <c r="N40" s="120">
        <f t="shared" si="22"/>
        <v>50</v>
      </c>
      <c r="O40" s="58">
        <f t="shared" si="23"/>
        <v>61</v>
      </c>
    </row>
    <row r="41" spans="1:25" ht="15" customHeight="1" x14ac:dyDescent="0.3">
      <c r="A41" s="209"/>
      <c r="B41" s="40" t="s">
        <v>14</v>
      </c>
      <c r="C41" s="36">
        <f t="shared" si="20"/>
        <v>90.537634408602159</v>
      </c>
      <c r="D41" s="48" t="str">
        <f t="shared" si="21"/>
        <v>88 - 93</v>
      </c>
      <c r="E41" s="110">
        <v>421</v>
      </c>
      <c r="F41" s="65">
        <v>465</v>
      </c>
      <c r="H41" s="124"/>
      <c r="I41" s="124"/>
      <c r="J41" s="124"/>
      <c r="K41" s="124"/>
      <c r="L41" s="124"/>
      <c r="M41" s="32"/>
      <c r="N41" s="120">
        <f t="shared" si="22"/>
        <v>88</v>
      </c>
      <c r="O41" s="58">
        <f t="shared" si="23"/>
        <v>93</v>
      </c>
    </row>
    <row r="42" spans="1:25" ht="15" customHeight="1" x14ac:dyDescent="0.3">
      <c r="A42" s="209"/>
      <c r="B42" s="40" t="s">
        <v>23</v>
      </c>
      <c r="C42" s="36">
        <f t="shared" si="20"/>
        <v>94.422310756972109</v>
      </c>
      <c r="D42" s="48" t="str">
        <f t="shared" si="21"/>
        <v>93 - 96</v>
      </c>
      <c r="E42" s="110">
        <v>711</v>
      </c>
      <c r="F42" s="65">
        <v>753</v>
      </c>
      <c r="H42" s="124"/>
      <c r="I42" s="124"/>
      <c r="J42" s="124"/>
      <c r="K42" s="124"/>
      <c r="L42" s="124"/>
      <c r="M42" s="32"/>
      <c r="N42" s="120">
        <f t="shared" si="22"/>
        <v>93</v>
      </c>
      <c r="O42" s="58">
        <f t="shared" si="23"/>
        <v>96</v>
      </c>
    </row>
    <row r="43" spans="1:25" ht="15" customHeight="1" x14ac:dyDescent="0.3">
      <c r="A43" s="209"/>
      <c r="B43" s="40" t="s">
        <v>26</v>
      </c>
      <c r="C43" s="36">
        <f t="shared" si="20"/>
        <v>92.857142857142861</v>
      </c>
      <c r="D43" s="48" t="str">
        <f t="shared" si="21"/>
        <v>69 - 99</v>
      </c>
      <c r="E43" s="110">
        <v>13</v>
      </c>
      <c r="F43" s="65">
        <v>14</v>
      </c>
      <c r="H43" s="124"/>
      <c r="I43" s="124"/>
      <c r="J43" s="124"/>
      <c r="K43" s="124"/>
      <c r="L43" s="124"/>
      <c r="M43" s="32"/>
      <c r="N43" s="121"/>
      <c r="O43" s="59"/>
    </row>
    <row r="44" spans="1:25" ht="15" customHeight="1" x14ac:dyDescent="0.3">
      <c r="A44" s="209"/>
      <c r="B44" s="40" t="s">
        <v>24</v>
      </c>
      <c r="C44" s="36" t="str">
        <f t="shared" si="20"/>
        <v>-</v>
      </c>
      <c r="D44" s="48" t="str">
        <f t="shared" si="21"/>
        <v>-</v>
      </c>
      <c r="E44" s="110"/>
      <c r="F44" s="65"/>
      <c r="H44" s="124"/>
      <c r="I44" s="124"/>
      <c r="J44" s="124"/>
      <c r="K44" s="124"/>
      <c r="L44" s="124"/>
      <c r="M44" s="32"/>
      <c r="N44" s="121"/>
      <c r="O44" s="59"/>
    </row>
    <row r="45" spans="1:25" ht="15" customHeight="1" x14ac:dyDescent="0.3">
      <c r="A45" s="209"/>
      <c r="B45" s="40" t="s">
        <v>17</v>
      </c>
      <c r="C45" s="36">
        <f t="shared" si="20"/>
        <v>75.438596491228068</v>
      </c>
      <c r="D45" s="48" t="str">
        <f t="shared" si="21"/>
        <v>71 - 80</v>
      </c>
      <c r="E45" s="110">
        <v>258</v>
      </c>
      <c r="F45" s="65">
        <v>342</v>
      </c>
      <c r="H45" s="124"/>
      <c r="I45" s="124"/>
      <c r="J45" s="124"/>
      <c r="K45" s="124"/>
      <c r="L45" s="124"/>
      <c r="M45" s="32"/>
      <c r="N45" s="120">
        <f>SUM(1*MID(D45,1,FIND(" - ",D45)-1))</f>
        <v>71</v>
      </c>
      <c r="O45" s="58">
        <f>SUM(1*MID(D45,FIND(" - ",D45)+2,LEN(D45)))</f>
        <v>80</v>
      </c>
    </row>
    <row r="46" spans="1:25" ht="15" customHeight="1" x14ac:dyDescent="0.3">
      <c r="A46" s="210"/>
      <c r="B46" s="40" t="s">
        <v>22</v>
      </c>
      <c r="C46" s="36">
        <f t="shared" si="20"/>
        <v>64.705882352941174</v>
      </c>
      <c r="D46" s="48" t="str">
        <f t="shared" si="21"/>
        <v>41 - 83</v>
      </c>
      <c r="E46" s="110">
        <v>11</v>
      </c>
      <c r="F46" s="65">
        <v>17</v>
      </c>
      <c r="H46" s="124"/>
      <c r="I46" s="124"/>
      <c r="J46" s="124"/>
      <c r="K46" s="124"/>
      <c r="L46" s="124"/>
      <c r="M46" s="32"/>
      <c r="N46" s="120">
        <f>SUM(1*MID(D46,1,FIND(" - ",D46)-1))</f>
        <v>41</v>
      </c>
      <c r="O46" s="58">
        <f>SUM(1*MID(D46,FIND(" - ",D46)+2,LEN(D46)))</f>
        <v>83</v>
      </c>
    </row>
    <row r="47" spans="1:25" x14ac:dyDescent="0.25">
      <c r="A47" s="38"/>
      <c r="C47" s="32"/>
      <c r="D47" s="32"/>
      <c r="E47" s="124"/>
      <c r="F47" s="124"/>
      <c r="G47" s="32"/>
      <c r="H47" s="32"/>
      <c r="I47" s="32"/>
      <c r="J47" s="32"/>
      <c r="K47" s="32"/>
      <c r="L47" s="32"/>
      <c r="M47" s="32"/>
    </row>
    <row r="48" spans="1:25" x14ac:dyDescent="0.25">
      <c r="A48" s="38"/>
      <c r="C48" s="32"/>
      <c r="D48" s="32"/>
      <c r="E48" s="32"/>
      <c r="F48" s="32"/>
      <c r="G48" s="32"/>
      <c r="H48" s="32"/>
      <c r="I48" s="32"/>
    </row>
    <row r="49" spans="1:38" x14ac:dyDescent="0.25">
      <c r="A49" s="38"/>
      <c r="C49" s="32"/>
      <c r="D49" s="32"/>
      <c r="E49" s="32"/>
      <c r="F49" s="32"/>
      <c r="G49" s="32"/>
      <c r="H49" s="32"/>
      <c r="I49" s="32"/>
    </row>
    <row r="50" spans="1:38" x14ac:dyDescent="0.25">
      <c r="A50" s="38"/>
      <c r="C50" s="32"/>
      <c r="D50" s="32"/>
      <c r="E50" s="32"/>
      <c r="F50" s="32"/>
      <c r="G50" s="32"/>
      <c r="H50" s="32"/>
      <c r="I50" s="32"/>
    </row>
    <row r="51" spans="1:38" x14ac:dyDescent="0.25">
      <c r="A51" s="38"/>
      <c r="C51" s="32"/>
      <c r="D51" s="32"/>
      <c r="E51" s="32"/>
      <c r="F51" s="32"/>
      <c r="G51" s="32"/>
      <c r="H51" s="32"/>
      <c r="I51" s="32"/>
    </row>
    <row r="52" spans="1:38" x14ac:dyDescent="0.25">
      <c r="A52" s="38"/>
      <c r="C52" s="32"/>
      <c r="D52" s="32"/>
      <c r="E52" s="32"/>
      <c r="F52" s="32"/>
      <c r="G52" s="32"/>
      <c r="H52" s="32"/>
      <c r="I52" s="32"/>
    </row>
    <row r="53" spans="1:38" s="108" customFormat="1" x14ac:dyDescent="0.25">
      <c r="A53" s="38"/>
      <c r="B53" s="149"/>
      <c r="C53" s="32"/>
      <c r="D53" s="32"/>
      <c r="E53" s="32"/>
      <c r="F53" s="32"/>
      <c r="G53" s="32"/>
      <c r="H53" s="32"/>
      <c r="I53" s="32"/>
      <c r="O53" s="149"/>
      <c r="P53" s="149"/>
      <c r="Q53" s="149"/>
      <c r="R53" s="149"/>
      <c r="S53" s="149"/>
      <c r="T53" s="149"/>
      <c r="U53" s="149"/>
      <c r="V53" s="149"/>
      <c r="W53" s="149"/>
      <c r="X53" s="149"/>
      <c r="Y53" s="149"/>
      <c r="Z53" s="149"/>
      <c r="AA53" s="149"/>
      <c r="AB53" s="149"/>
      <c r="AC53" s="149"/>
      <c r="AE53" s="149"/>
      <c r="AF53" s="149"/>
      <c r="AH53" s="149"/>
      <c r="AI53" s="149"/>
      <c r="AK53" s="149"/>
      <c r="AL53" s="149"/>
    </row>
    <row r="54" spans="1:38" s="108" customFormat="1" x14ac:dyDescent="0.25">
      <c r="A54" s="38"/>
      <c r="B54" s="149"/>
      <c r="C54" s="32"/>
      <c r="D54" s="32"/>
      <c r="E54" s="32"/>
      <c r="F54" s="32"/>
      <c r="G54" s="32"/>
      <c r="H54" s="32"/>
      <c r="I54" s="32"/>
      <c r="O54" s="149"/>
      <c r="P54" s="149"/>
      <c r="Q54" s="149"/>
      <c r="R54" s="149"/>
      <c r="S54" s="149"/>
      <c r="T54" s="149"/>
      <c r="U54" s="149"/>
      <c r="V54" s="149"/>
      <c r="W54" s="149"/>
      <c r="X54" s="149"/>
      <c r="Y54" s="149"/>
      <c r="Z54" s="149"/>
      <c r="AA54" s="149"/>
      <c r="AB54" s="149"/>
      <c r="AC54" s="149"/>
      <c r="AE54" s="149"/>
      <c r="AF54" s="149"/>
      <c r="AH54" s="149"/>
      <c r="AI54" s="149"/>
      <c r="AK54" s="149"/>
      <c r="AL54" s="149"/>
    </row>
  </sheetData>
  <sheetProtection algorithmName="SHA-512" hashValue="hf1xiHIJmQ78V5WfB7NTJqUlbdI4p5nMP1UPsWgpMXaA+lOw1WjcNAH4QZVVKSOrjR1KySeeR0zZBDCaOIHz1w==" saltValue="VOSAEr9jp97bED5ZmJEbqQ==" spinCount="100000" sheet="1" objects="1" scenarios="1"/>
  <mergeCells count="12">
    <mergeCell ref="A33:A46"/>
    <mergeCell ref="A1:B1"/>
    <mergeCell ref="C1:H1"/>
    <mergeCell ref="N1:O1"/>
    <mergeCell ref="P1:Q1"/>
    <mergeCell ref="V1:W1"/>
    <mergeCell ref="X1:Y1"/>
    <mergeCell ref="A31:B31"/>
    <mergeCell ref="C31:F31"/>
    <mergeCell ref="N31:O31"/>
    <mergeCell ref="R1:S1"/>
    <mergeCell ref="T1:U1"/>
  </mergeCells>
  <pageMargins left="0.70866141732283472" right="0.70866141732283472" top="0.74803149606299213" bottom="0.74803149606299213" header="0.31496062992125984" footer="0.31496062992125984"/>
  <pageSetup paperSize="9" scale="48" orientation="landscape" r:id="rId1"/>
  <headerFooter>
    <oddFooter>&amp;L&amp;8Scottish Stroke Improvement Programme 2019 Report&amp;R&amp;8© NHS National Services Scotland/Crown Copyright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B1:S58"/>
  <sheetViews>
    <sheetView zoomScaleNormal="100" workbookViewId="0"/>
  </sheetViews>
  <sheetFormatPr defaultColWidth="9.1796875" defaultRowHeight="14" x14ac:dyDescent="0.3"/>
  <cols>
    <col min="1" max="1" width="2.1796875" style="137" customWidth="1"/>
    <col min="2" max="18" width="9.1796875" style="137"/>
    <col min="19" max="19" width="10.54296875" style="137" customWidth="1"/>
    <col min="20" max="16384" width="9.1796875" style="137"/>
  </cols>
  <sheetData>
    <row r="1" spans="2:19" x14ac:dyDescent="0.3">
      <c r="B1" s="136" t="s">
        <v>139</v>
      </c>
      <c r="O1" s="178" t="s">
        <v>28</v>
      </c>
    </row>
    <row r="2" spans="2:19" ht="15" customHeight="1" x14ac:dyDescent="0.3">
      <c r="B2" s="218" t="s">
        <v>90</v>
      </c>
      <c r="C2" s="218"/>
      <c r="D2" s="218"/>
      <c r="E2" s="218"/>
      <c r="F2" s="218"/>
      <c r="G2" s="218"/>
      <c r="H2" s="218"/>
      <c r="I2" s="218"/>
      <c r="J2" s="218"/>
      <c r="K2" s="218"/>
      <c r="L2" s="218"/>
      <c r="M2" s="218"/>
      <c r="O2" s="178"/>
    </row>
    <row r="3" spans="2:19" ht="19.5" customHeight="1" x14ac:dyDescent="0.3">
      <c r="B3" s="218"/>
      <c r="C3" s="218"/>
      <c r="D3" s="218"/>
      <c r="E3" s="218"/>
      <c r="F3" s="218"/>
      <c r="G3" s="218"/>
      <c r="H3" s="218"/>
      <c r="I3" s="218"/>
      <c r="J3" s="218"/>
      <c r="K3" s="218"/>
      <c r="L3" s="218"/>
      <c r="M3" s="218"/>
      <c r="O3" s="178"/>
    </row>
    <row r="4" spans="2:19" x14ac:dyDescent="0.3">
      <c r="O4" s="178"/>
    </row>
    <row r="8" spans="2:19" ht="14.25" customHeight="1" x14ac:dyDescent="0.3">
      <c r="S8" s="156"/>
    </row>
    <row r="9" spans="2:19" x14ac:dyDescent="0.3">
      <c r="S9" s="156"/>
    </row>
    <row r="10" spans="2:19" x14ac:dyDescent="0.3">
      <c r="S10" s="156"/>
    </row>
    <row r="11" spans="2:19" x14ac:dyDescent="0.3">
      <c r="S11" s="156"/>
    </row>
    <row r="12" spans="2:19" x14ac:dyDescent="0.3">
      <c r="S12" s="156"/>
    </row>
    <row r="13" spans="2:19" x14ac:dyDescent="0.3">
      <c r="S13" s="156"/>
    </row>
    <row r="14" spans="2:19" x14ac:dyDescent="0.3">
      <c r="S14" s="156"/>
    </row>
    <row r="15" spans="2:19" x14ac:dyDescent="0.3">
      <c r="S15" s="156"/>
    </row>
    <row r="16" spans="2:19" x14ac:dyDescent="0.3">
      <c r="S16" s="156"/>
    </row>
    <row r="17" spans="19:19" x14ac:dyDescent="0.3">
      <c r="S17" s="156"/>
    </row>
    <row r="52" spans="2:17" x14ac:dyDescent="0.3">
      <c r="B52" s="43" t="s">
        <v>128</v>
      </c>
      <c r="C52" s="41"/>
      <c r="D52" s="133"/>
      <c r="E52" s="133"/>
      <c r="F52" s="133"/>
      <c r="G52" s="133"/>
      <c r="H52" s="133"/>
      <c r="I52" s="133"/>
      <c r="J52" s="132"/>
      <c r="K52" s="132"/>
      <c r="L52" s="132"/>
      <c r="M52" s="132"/>
      <c r="N52" s="132"/>
      <c r="O52" s="62"/>
      <c r="P52" s="62"/>
      <c r="Q52" s="62"/>
    </row>
    <row r="53" spans="2:17" x14ac:dyDescent="0.3">
      <c r="B53" s="200" t="s">
        <v>93</v>
      </c>
      <c r="C53" s="200"/>
      <c r="D53" s="200"/>
      <c r="E53" s="200"/>
      <c r="F53" s="200"/>
      <c r="G53" s="200"/>
      <c r="H53" s="200"/>
      <c r="I53" s="200"/>
      <c r="J53" s="200"/>
      <c r="K53" s="200"/>
      <c r="L53" s="200"/>
      <c r="M53" s="200"/>
      <c r="N53" s="131"/>
      <c r="O53" s="62"/>
      <c r="P53" s="62"/>
      <c r="Q53" s="62"/>
    </row>
    <row r="54" spans="2:17" ht="26.25" customHeight="1" x14ac:dyDescent="0.3">
      <c r="B54" s="219" t="s">
        <v>140</v>
      </c>
      <c r="C54" s="219"/>
      <c r="D54" s="219"/>
      <c r="E54" s="219"/>
      <c r="F54" s="219"/>
      <c r="G54" s="219"/>
      <c r="H54" s="219"/>
      <c r="I54" s="219"/>
      <c r="J54" s="219"/>
      <c r="K54" s="219"/>
      <c r="L54" s="219"/>
      <c r="M54" s="219"/>
      <c r="N54" s="219"/>
      <c r="O54" s="62"/>
      <c r="P54" s="62"/>
      <c r="Q54" s="62"/>
    </row>
    <row r="55" spans="2:17" ht="27" customHeight="1" x14ac:dyDescent="0.3">
      <c r="B55" s="37" t="s">
        <v>94</v>
      </c>
      <c r="C55" s="41"/>
      <c r="D55" s="133"/>
      <c r="E55" s="133"/>
      <c r="F55" s="133"/>
      <c r="G55" s="133"/>
      <c r="H55" s="133"/>
      <c r="I55" s="133"/>
      <c r="J55" s="132"/>
      <c r="K55" s="132"/>
      <c r="L55" s="132"/>
      <c r="M55" s="132"/>
      <c r="N55" s="132"/>
      <c r="O55" s="62"/>
      <c r="P55" s="62"/>
      <c r="Q55" s="62"/>
    </row>
    <row r="56" spans="2:17" x14ac:dyDescent="0.3">
      <c r="B56" s="216"/>
      <c r="C56" s="217"/>
      <c r="D56" s="217"/>
      <c r="E56" s="217"/>
      <c r="F56" s="217"/>
      <c r="G56" s="217"/>
      <c r="H56" s="217"/>
      <c r="I56" s="217"/>
      <c r="J56" s="217"/>
      <c r="K56" s="217"/>
      <c r="L56" s="217"/>
      <c r="M56" s="217"/>
      <c r="N56" s="217"/>
      <c r="O56" s="217"/>
      <c r="P56" s="217"/>
      <c r="Q56" s="217"/>
    </row>
    <row r="57" spans="2:17" ht="24" customHeight="1" x14ac:dyDescent="0.3">
      <c r="B57" s="116"/>
      <c r="C57" s="62"/>
      <c r="D57" s="62"/>
      <c r="E57" s="62"/>
      <c r="F57" s="62"/>
      <c r="G57" s="62"/>
      <c r="H57" s="62"/>
      <c r="I57" s="62"/>
      <c r="J57" s="62"/>
      <c r="K57" s="62"/>
      <c r="L57" s="62"/>
      <c r="M57" s="62"/>
      <c r="N57" s="62"/>
      <c r="O57" s="62"/>
      <c r="P57" s="62"/>
      <c r="Q57" s="62"/>
    </row>
    <row r="58" spans="2:17" ht="18" customHeight="1" x14ac:dyDescent="0.3"/>
  </sheetData>
  <sheetProtection algorithmName="SHA-512" hashValue="13BThx1tdVzw8lC8Ir4TriVdJ1PLeE4xiS6LsyZ6yLw3lj1nLg548iLz3eV3BTztLRjG+WkyHj3iBFzvqnpZAw==" saltValue="Afet84ELydqwOnLttFyngQ==" spinCount="100000" sheet="1" objects="1" scenarios="1"/>
  <mergeCells count="5">
    <mergeCell ref="B56:Q56"/>
    <mergeCell ref="B2:M3"/>
    <mergeCell ref="B53:M53"/>
    <mergeCell ref="B54:N54"/>
    <mergeCell ref="O1:O4"/>
  </mergeCells>
  <hyperlinks>
    <hyperlink ref="O1:O4" location="'Section 4 List of Tables Charts'!A1" display="return to List of Tables &amp; Charts"/>
  </hyperlinks>
  <pageMargins left="0.70866141732283472" right="0.70866141732283472" top="0.74803149606299213" bottom="0.74803149606299213" header="0.31496062992125984" footer="0.31496062992125984"/>
  <pageSetup paperSize="9" scale="58" orientation="landscape" r:id="rId1"/>
  <headerFooter>
    <oddFooter>&amp;L&amp;8Scottish Stroke Improvement Programme 2019 Report&amp;R&amp;8© NHS National Services Scotland/Crown Copyright</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1"/>
  <sheetViews>
    <sheetView workbookViewId="0"/>
  </sheetViews>
  <sheetFormatPr defaultColWidth="9.1796875" defaultRowHeight="12.5" x14ac:dyDescent="0.25"/>
  <cols>
    <col min="1" max="1" width="1.7265625" style="51" customWidth="1"/>
    <col min="2" max="2" width="45.7265625" style="51" customWidth="1"/>
    <col min="3" max="3" width="18.81640625" style="51" customWidth="1"/>
    <col min="4" max="5" width="30.7265625" style="51" customWidth="1"/>
    <col min="6" max="16384" width="9.1796875" style="51"/>
  </cols>
  <sheetData>
    <row r="1" spans="2:5" ht="12.75" customHeight="1" x14ac:dyDescent="0.25">
      <c r="B1" s="220" t="s">
        <v>154</v>
      </c>
      <c r="C1" s="220"/>
      <c r="D1" s="221"/>
      <c r="E1" s="221"/>
    </row>
    <row r="2" spans="2:5" ht="12.75" customHeight="1" x14ac:dyDescent="0.25">
      <c r="B2" s="220"/>
      <c r="C2" s="220"/>
      <c r="D2" s="221"/>
      <c r="E2" s="221"/>
    </row>
    <row r="3" spans="2:5" x14ac:dyDescent="0.25">
      <c r="B3" s="222" t="s">
        <v>28</v>
      </c>
      <c r="C3" s="222"/>
    </row>
    <row r="4" spans="2:5" ht="51" customHeight="1" x14ac:dyDescent="0.25">
      <c r="B4" s="76" t="s">
        <v>107</v>
      </c>
      <c r="C4" s="129" t="s">
        <v>12</v>
      </c>
      <c r="D4" s="223" t="s">
        <v>155</v>
      </c>
      <c r="E4" s="224"/>
    </row>
    <row r="5" spans="2:5" ht="80.150000000000006" customHeight="1" x14ac:dyDescent="0.25">
      <c r="B5" s="164" t="s">
        <v>156</v>
      </c>
      <c r="C5" s="49" t="s">
        <v>110</v>
      </c>
      <c r="D5" s="49" t="s">
        <v>111</v>
      </c>
      <c r="E5" s="72" t="s">
        <v>112</v>
      </c>
    </row>
    <row r="6" spans="2:5" x14ac:dyDescent="0.25">
      <c r="B6" s="77" t="s">
        <v>37</v>
      </c>
      <c r="C6" s="78">
        <v>341</v>
      </c>
      <c r="D6" s="78">
        <v>153</v>
      </c>
      <c r="E6" s="79">
        <f t="shared" ref="E6:E31" si="0">IF(ISERR(D6/$C6*100),"..",D6/$C6*100)</f>
        <v>44.868035190615835</v>
      </c>
    </row>
    <row r="7" spans="2:5" x14ac:dyDescent="0.25">
      <c r="B7" s="77" t="s">
        <v>39</v>
      </c>
      <c r="C7" s="78">
        <v>151</v>
      </c>
      <c r="D7" s="78">
        <v>108</v>
      </c>
      <c r="E7" s="79">
        <f t="shared" si="0"/>
        <v>71.523178807947019</v>
      </c>
    </row>
    <row r="8" spans="2:5" x14ac:dyDescent="0.25">
      <c r="B8" s="77" t="s">
        <v>40</v>
      </c>
      <c r="C8" s="78">
        <v>132</v>
      </c>
      <c r="D8" s="78">
        <v>103</v>
      </c>
      <c r="E8" s="79">
        <f t="shared" si="0"/>
        <v>78.030303030303031</v>
      </c>
    </row>
    <row r="9" spans="2:5" x14ac:dyDescent="0.25">
      <c r="B9" s="77" t="s">
        <v>74</v>
      </c>
      <c r="C9" s="78">
        <v>152</v>
      </c>
      <c r="D9" s="78">
        <v>119</v>
      </c>
      <c r="E9" s="79">
        <f t="shared" ref="E9:E13" si="1">IF(ISERR(D9/$C9*100),"..",D9/$C9*100)</f>
        <v>78.289473684210535</v>
      </c>
    </row>
    <row r="10" spans="2:5" x14ac:dyDescent="0.25">
      <c r="B10" s="77" t="s">
        <v>166</v>
      </c>
      <c r="C10" s="78">
        <v>218</v>
      </c>
      <c r="D10" s="78">
        <v>156</v>
      </c>
      <c r="E10" s="79">
        <f t="shared" si="1"/>
        <v>71.559633027522935</v>
      </c>
    </row>
    <row r="11" spans="2:5" x14ac:dyDescent="0.25">
      <c r="B11" s="77" t="s">
        <v>171</v>
      </c>
      <c r="C11" s="78">
        <v>229</v>
      </c>
      <c r="D11" s="78">
        <v>174</v>
      </c>
      <c r="E11" s="79">
        <f t="shared" si="1"/>
        <v>75.982532751091696</v>
      </c>
    </row>
    <row r="12" spans="2:5" x14ac:dyDescent="0.25">
      <c r="B12" s="77" t="s">
        <v>44</v>
      </c>
      <c r="C12" s="78">
        <v>527</v>
      </c>
      <c r="D12" s="78">
        <v>392</v>
      </c>
      <c r="E12" s="79">
        <f t="shared" si="1"/>
        <v>74.383301707779879</v>
      </c>
    </row>
    <row r="13" spans="2:5" x14ac:dyDescent="0.25">
      <c r="B13" s="77" t="s">
        <v>45</v>
      </c>
      <c r="C13" s="78">
        <v>21</v>
      </c>
      <c r="D13" s="78">
        <v>12</v>
      </c>
      <c r="E13" s="79">
        <f t="shared" si="1"/>
        <v>57.142857142857139</v>
      </c>
    </row>
    <row r="14" spans="2:5" x14ac:dyDescent="0.25">
      <c r="B14" s="77" t="s">
        <v>168</v>
      </c>
      <c r="C14" s="78">
        <v>4</v>
      </c>
      <c r="D14" s="78">
        <v>2</v>
      </c>
      <c r="E14" s="79">
        <f t="shared" si="0"/>
        <v>50</v>
      </c>
    </row>
    <row r="15" spans="2:5" x14ac:dyDescent="0.25">
      <c r="B15" s="77" t="s">
        <v>172</v>
      </c>
      <c r="C15" s="78">
        <v>63</v>
      </c>
      <c r="D15" s="78">
        <v>47</v>
      </c>
      <c r="E15" s="79">
        <f t="shared" si="0"/>
        <v>74.603174603174608</v>
      </c>
    </row>
    <row r="16" spans="2:5" x14ac:dyDescent="0.25">
      <c r="B16" s="77" t="s">
        <v>163</v>
      </c>
      <c r="C16" s="78">
        <v>29</v>
      </c>
      <c r="D16" s="78">
        <v>21</v>
      </c>
      <c r="E16" s="79">
        <f t="shared" si="0"/>
        <v>72.41379310344827</v>
      </c>
    </row>
    <row r="17" spans="2:6" x14ac:dyDescent="0.25">
      <c r="B17" s="77" t="s">
        <v>165</v>
      </c>
      <c r="C17" s="78">
        <v>7</v>
      </c>
      <c r="D17" s="78">
        <v>7</v>
      </c>
      <c r="E17" s="79">
        <f t="shared" si="0"/>
        <v>100</v>
      </c>
    </row>
    <row r="18" spans="2:6" x14ac:dyDescent="0.25">
      <c r="B18" s="77" t="s">
        <v>170</v>
      </c>
      <c r="C18" s="78">
        <v>93</v>
      </c>
      <c r="D18" s="78">
        <v>69</v>
      </c>
      <c r="E18" s="79">
        <f t="shared" si="0"/>
        <v>74.193548387096769</v>
      </c>
    </row>
    <row r="19" spans="2:6" x14ac:dyDescent="0.25">
      <c r="B19" s="77" t="s">
        <v>48</v>
      </c>
      <c r="C19" s="78">
        <v>63</v>
      </c>
      <c r="D19" s="78">
        <v>36</v>
      </c>
      <c r="E19" s="79">
        <f t="shared" si="0"/>
        <v>57.142857142857139</v>
      </c>
    </row>
    <row r="20" spans="2:6" x14ac:dyDescent="0.25">
      <c r="B20" s="77" t="s">
        <v>50</v>
      </c>
      <c r="C20" s="78">
        <v>249</v>
      </c>
      <c r="D20" s="78">
        <v>197</v>
      </c>
      <c r="E20" s="79">
        <f t="shared" si="0"/>
        <v>79.116465863453811</v>
      </c>
    </row>
    <row r="21" spans="2:6" x14ac:dyDescent="0.25">
      <c r="B21" s="77" t="s">
        <v>52</v>
      </c>
      <c r="C21" s="78">
        <v>154</v>
      </c>
      <c r="D21" s="78">
        <v>119</v>
      </c>
      <c r="E21" s="79">
        <f t="shared" si="0"/>
        <v>77.272727272727266</v>
      </c>
    </row>
    <row r="22" spans="2:6" x14ac:dyDescent="0.25">
      <c r="B22" s="77" t="s">
        <v>54</v>
      </c>
      <c r="C22" s="78">
        <v>139</v>
      </c>
      <c r="D22" s="78">
        <v>121</v>
      </c>
      <c r="E22" s="79">
        <f t="shared" si="0"/>
        <v>87.050359712230218</v>
      </c>
    </row>
    <row r="23" spans="2:6" x14ac:dyDescent="0.25">
      <c r="B23" s="77" t="s">
        <v>56</v>
      </c>
      <c r="C23" s="78">
        <v>121</v>
      </c>
      <c r="D23" s="78">
        <v>93</v>
      </c>
      <c r="E23" s="79">
        <f t="shared" si="0"/>
        <v>76.859504132231407</v>
      </c>
    </row>
    <row r="24" spans="2:6" x14ac:dyDescent="0.25">
      <c r="B24" s="77" t="s">
        <v>161</v>
      </c>
      <c r="C24" s="78">
        <v>234</v>
      </c>
      <c r="D24" s="78">
        <v>194</v>
      </c>
      <c r="E24" s="79">
        <f t="shared" si="0"/>
        <v>82.90598290598291</v>
      </c>
    </row>
    <row r="25" spans="2:6" x14ac:dyDescent="0.25">
      <c r="B25" s="77" t="s">
        <v>60</v>
      </c>
      <c r="C25" s="78">
        <v>74</v>
      </c>
      <c r="D25" s="78">
        <v>51</v>
      </c>
      <c r="E25" s="79">
        <f t="shared" si="0"/>
        <v>68.918918918918919</v>
      </c>
    </row>
    <row r="26" spans="2:6" x14ac:dyDescent="0.25">
      <c r="B26" s="77" t="s">
        <v>62</v>
      </c>
      <c r="C26" s="78">
        <v>435</v>
      </c>
      <c r="D26" s="78">
        <v>330</v>
      </c>
      <c r="E26" s="79">
        <f t="shared" si="0"/>
        <v>75.862068965517238</v>
      </c>
    </row>
    <row r="27" spans="2:6" x14ac:dyDescent="0.25">
      <c r="B27" s="77" t="s">
        <v>64</v>
      </c>
      <c r="C27" s="78">
        <v>14</v>
      </c>
      <c r="D27" s="78">
        <v>10</v>
      </c>
      <c r="E27" s="79">
        <f t="shared" si="0"/>
        <v>71.428571428571431</v>
      </c>
    </row>
    <row r="28" spans="2:6" x14ac:dyDescent="0.25">
      <c r="B28" s="77" t="s">
        <v>66</v>
      </c>
      <c r="C28" s="78">
        <v>218</v>
      </c>
      <c r="D28" s="78">
        <v>181</v>
      </c>
      <c r="E28" s="79">
        <f t="shared" si="0"/>
        <v>83.027522935779814</v>
      </c>
    </row>
    <row r="29" spans="2:6" x14ac:dyDescent="0.25">
      <c r="B29" s="77" t="s">
        <v>68</v>
      </c>
      <c r="C29" s="78">
        <v>117</v>
      </c>
      <c r="D29" s="78">
        <v>90</v>
      </c>
      <c r="E29" s="79">
        <f t="shared" si="0"/>
        <v>76.923076923076934</v>
      </c>
    </row>
    <row r="30" spans="2:6" x14ac:dyDescent="0.25">
      <c r="B30" s="77" t="s">
        <v>70</v>
      </c>
      <c r="C30" s="78">
        <v>15</v>
      </c>
      <c r="D30" s="78">
        <v>12</v>
      </c>
      <c r="E30" s="79">
        <f t="shared" si="0"/>
        <v>80</v>
      </c>
    </row>
    <row r="31" spans="2:6" s="23" customFormat="1" ht="13" x14ac:dyDescent="0.3">
      <c r="B31" s="73" t="s">
        <v>78</v>
      </c>
      <c r="C31" s="74">
        <f>SUM(C6:C30)</f>
        <v>3800</v>
      </c>
      <c r="D31" s="74">
        <f>SUM(D6:D30)</f>
        <v>2797</v>
      </c>
      <c r="E31" s="75">
        <f t="shared" si="0"/>
        <v>73.60526315789474</v>
      </c>
      <c r="F31" s="51"/>
    </row>
    <row r="33" spans="2:6" s="130" customFormat="1" x14ac:dyDescent="0.25">
      <c r="B33" s="171" t="s">
        <v>138</v>
      </c>
      <c r="C33" s="172"/>
      <c r="D33" s="172"/>
      <c r="E33" s="172"/>
      <c r="F33" s="29"/>
    </row>
    <row r="34" spans="2:6" s="130" customFormat="1" ht="12.75" customHeight="1" x14ac:dyDescent="0.25">
      <c r="B34" s="177" t="s">
        <v>157</v>
      </c>
      <c r="C34" s="177"/>
      <c r="D34" s="177"/>
      <c r="E34" s="177"/>
    </row>
    <row r="35" spans="2:6" s="130" customFormat="1" x14ac:dyDescent="0.25">
      <c r="B35" s="177"/>
      <c r="C35" s="177"/>
      <c r="D35" s="177"/>
      <c r="E35" s="177"/>
    </row>
    <row r="36" spans="2:6" s="130" customFormat="1" x14ac:dyDescent="0.25">
      <c r="B36" s="177"/>
      <c r="C36" s="177"/>
      <c r="D36" s="177"/>
      <c r="E36" s="177"/>
    </row>
    <row r="37" spans="2:6" s="130" customFormat="1" x14ac:dyDescent="0.25">
      <c r="B37" s="177"/>
      <c r="C37" s="177"/>
      <c r="D37" s="177"/>
      <c r="E37" s="177"/>
    </row>
    <row r="38" spans="2:6" x14ac:dyDescent="0.25">
      <c r="B38" s="177"/>
      <c r="C38" s="177"/>
      <c r="D38" s="177"/>
      <c r="E38" s="177"/>
    </row>
    <row r="39" spans="2:6" ht="12.75" customHeight="1" x14ac:dyDescent="0.25">
      <c r="B39" s="177" t="s">
        <v>175</v>
      </c>
      <c r="C39" s="177"/>
      <c r="D39" s="177"/>
      <c r="E39" s="177"/>
    </row>
    <row r="40" spans="2:6" x14ac:dyDescent="0.25">
      <c r="B40" s="177"/>
      <c r="C40" s="177"/>
      <c r="D40" s="177"/>
      <c r="E40" s="177"/>
    </row>
    <row r="41" spans="2:6" x14ac:dyDescent="0.25">
      <c r="B41" s="29"/>
      <c r="C41" s="29"/>
      <c r="D41" s="29"/>
      <c r="E41" s="29"/>
    </row>
  </sheetData>
  <sheetProtection algorithmName="SHA-512" hashValue="+kbsG0teCipyvDQJjGxXp83YDo0GvME5pl0J7HMNrhV4kDmAsdzWBK2WXUj3Eo0+Wp4DypUs6Tr1x5r8nsW06Q==" saltValue="K0++Jp7+hZ0EcDWkfMNDrA==" spinCount="100000" sheet="1" objects="1" scenarios="1"/>
  <mergeCells count="5">
    <mergeCell ref="B1:E2"/>
    <mergeCell ref="B3:C3"/>
    <mergeCell ref="D4:E4"/>
    <mergeCell ref="B34:E38"/>
    <mergeCell ref="B39:E40"/>
  </mergeCells>
  <hyperlinks>
    <hyperlink ref="B3" location="'List of Tables &amp; Charts'!A1" display="return to List of Tables &amp; Charts"/>
    <hyperlink ref="B3:C3" location="'Section 4 List of Tables Charts'!A1" display="return to List of Tables &amp; Charts"/>
  </hyperlinks>
  <pageMargins left="0.70866141732283472" right="0.70866141732283472" top="0.74803149606299213" bottom="0.74803149606299213" header="0.31496062992125984" footer="0.31496062992125984"/>
  <pageSetup paperSize="9" scale="91" orientation="landscape" r:id="rId1"/>
  <headerFooter>
    <oddFooter>&amp;L&amp;8Scottish Stroke Improvement Programme 2019 Report&amp;R&amp;8© NHS National Services Scotland/Crown Copyright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C103"/>
  <sheetViews>
    <sheetView workbookViewId="0"/>
  </sheetViews>
  <sheetFormatPr defaultRowHeight="12.5" x14ac:dyDescent="0.25"/>
  <cols>
    <col min="1" max="1" width="9.1796875" style="56"/>
    <col min="2" max="3" width="10.7265625" style="56" customWidth="1"/>
    <col min="4" max="257" width="9.1796875" style="56"/>
    <col min="258" max="259" width="10.7265625" style="56" customWidth="1"/>
    <col min="260" max="513" width="9.1796875" style="56"/>
    <col min="514" max="515" width="10.7265625" style="56" customWidth="1"/>
    <col min="516" max="769" width="9.1796875" style="56"/>
    <col min="770" max="771" width="10.7265625" style="56" customWidth="1"/>
    <col min="772" max="1025" width="9.1796875" style="56"/>
    <col min="1026" max="1027" width="10.7265625" style="56" customWidth="1"/>
    <col min="1028" max="1281" width="9.1796875" style="56"/>
    <col min="1282" max="1283" width="10.7265625" style="56" customWidth="1"/>
    <col min="1284" max="1537" width="9.1796875" style="56"/>
    <col min="1538" max="1539" width="10.7265625" style="56" customWidth="1"/>
    <col min="1540" max="1793" width="9.1796875" style="56"/>
    <col min="1794" max="1795" width="10.7265625" style="56" customWidth="1"/>
    <col min="1796" max="2049" width="9.1796875" style="56"/>
    <col min="2050" max="2051" width="10.7265625" style="56" customWidth="1"/>
    <col min="2052" max="2305" width="9.1796875" style="56"/>
    <col min="2306" max="2307" width="10.7265625" style="56" customWidth="1"/>
    <col min="2308" max="2561" width="9.1796875" style="56"/>
    <col min="2562" max="2563" width="10.7265625" style="56" customWidth="1"/>
    <col min="2564" max="2817" width="9.1796875" style="56"/>
    <col min="2818" max="2819" width="10.7265625" style="56" customWidth="1"/>
    <col min="2820" max="3073" width="9.1796875" style="56"/>
    <col min="3074" max="3075" width="10.7265625" style="56" customWidth="1"/>
    <col min="3076" max="3329" width="9.1796875" style="56"/>
    <col min="3330" max="3331" width="10.7265625" style="56" customWidth="1"/>
    <col min="3332" max="3585" width="9.1796875" style="56"/>
    <col min="3586" max="3587" width="10.7265625" style="56" customWidth="1"/>
    <col min="3588" max="3841" width="9.1796875" style="56"/>
    <col min="3842" max="3843" width="10.7265625" style="56" customWidth="1"/>
    <col min="3844" max="4097" width="9.1796875" style="56"/>
    <col min="4098" max="4099" width="10.7265625" style="56" customWidth="1"/>
    <col min="4100" max="4353" width="9.1796875" style="56"/>
    <col min="4354" max="4355" width="10.7265625" style="56" customWidth="1"/>
    <col min="4356" max="4609" width="9.1796875" style="56"/>
    <col min="4610" max="4611" width="10.7265625" style="56" customWidth="1"/>
    <col min="4612" max="4865" width="9.1796875" style="56"/>
    <col min="4866" max="4867" width="10.7265625" style="56" customWidth="1"/>
    <col min="4868" max="5121" width="9.1796875" style="56"/>
    <col min="5122" max="5123" width="10.7265625" style="56" customWidth="1"/>
    <col min="5124" max="5377" width="9.1796875" style="56"/>
    <col min="5378" max="5379" width="10.7265625" style="56" customWidth="1"/>
    <col min="5380" max="5633" width="9.1796875" style="56"/>
    <col min="5634" max="5635" width="10.7265625" style="56" customWidth="1"/>
    <col min="5636" max="5889" width="9.1796875" style="56"/>
    <col min="5890" max="5891" width="10.7265625" style="56" customWidth="1"/>
    <col min="5892" max="6145" width="9.1796875" style="56"/>
    <col min="6146" max="6147" width="10.7265625" style="56" customWidth="1"/>
    <col min="6148" max="6401" width="9.1796875" style="56"/>
    <col min="6402" max="6403" width="10.7265625" style="56" customWidth="1"/>
    <col min="6404" max="6657" width="9.1796875" style="56"/>
    <col min="6658" max="6659" width="10.7265625" style="56" customWidth="1"/>
    <col min="6660" max="6913" width="9.1796875" style="56"/>
    <col min="6914" max="6915" width="10.7265625" style="56" customWidth="1"/>
    <col min="6916" max="7169" width="9.1796875" style="56"/>
    <col min="7170" max="7171" width="10.7265625" style="56" customWidth="1"/>
    <col min="7172" max="7425" width="9.1796875" style="56"/>
    <col min="7426" max="7427" width="10.7265625" style="56" customWidth="1"/>
    <col min="7428" max="7681" width="9.1796875" style="56"/>
    <col min="7682" max="7683" width="10.7265625" style="56" customWidth="1"/>
    <col min="7684" max="7937" width="9.1796875" style="56"/>
    <col min="7938" max="7939" width="10.7265625" style="56" customWidth="1"/>
    <col min="7940" max="8193" width="9.1796875" style="56"/>
    <col min="8194" max="8195" width="10.7265625" style="56" customWidth="1"/>
    <col min="8196" max="8449" width="9.1796875" style="56"/>
    <col min="8450" max="8451" width="10.7265625" style="56" customWidth="1"/>
    <col min="8452" max="8705" width="9.1796875" style="56"/>
    <col min="8706" max="8707" width="10.7265625" style="56" customWidth="1"/>
    <col min="8708" max="8961" width="9.1796875" style="56"/>
    <col min="8962" max="8963" width="10.7265625" style="56" customWidth="1"/>
    <col min="8964" max="9217" width="9.1796875" style="56"/>
    <col min="9218" max="9219" width="10.7265625" style="56" customWidth="1"/>
    <col min="9220" max="9473" width="9.1796875" style="56"/>
    <col min="9474" max="9475" width="10.7265625" style="56" customWidth="1"/>
    <col min="9476" max="9729" width="9.1796875" style="56"/>
    <col min="9730" max="9731" width="10.7265625" style="56" customWidth="1"/>
    <col min="9732" max="9985" width="9.1796875" style="56"/>
    <col min="9986" max="9987" width="10.7265625" style="56" customWidth="1"/>
    <col min="9988" max="10241" width="9.1796875" style="56"/>
    <col min="10242" max="10243" width="10.7265625" style="56" customWidth="1"/>
    <col min="10244" max="10497" width="9.1796875" style="56"/>
    <col min="10498" max="10499" width="10.7265625" style="56" customWidth="1"/>
    <col min="10500" max="10753" width="9.1796875" style="56"/>
    <col min="10754" max="10755" width="10.7265625" style="56" customWidth="1"/>
    <col min="10756" max="11009" width="9.1796875" style="56"/>
    <col min="11010" max="11011" width="10.7265625" style="56" customWidth="1"/>
    <col min="11012" max="11265" width="9.1796875" style="56"/>
    <col min="11266" max="11267" width="10.7265625" style="56" customWidth="1"/>
    <col min="11268" max="11521" width="9.1796875" style="56"/>
    <col min="11522" max="11523" width="10.7265625" style="56" customWidth="1"/>
    <col min="11524" max="11777" width="9.1796875" style="56"/>
    <col min="11778" max="11779" width="10.7265625" style="56" customWidth="1"/>
    <col min="11780" max="12033" width="9.1796875" style="56"/>
    <col min="12034" max="12035" width="10.7265625" style="56" customWidth="1"/>
    <col min="12036" max="12289" width="9.1796875" style="56"/>
    <col min="12290" max="12291" width="10.7265625" style="56" customWidth="1"/>
    <col min="12292" max="12545" width="9.1796875" style="56"/>
    <col min="12546" max="12547" width="10.7265625" style="56" customWidth="1"/>
    <col min="12548" max="12801" width="9.1796875" style="56"/>
    <col min="12802" max="12803" width="10.7265625" style="56" customWidth="1"/>
    <col min="12804" max="13057" width="9.1796875" style="56"/>
    <col min="13058" max="13059" width="10.7265625" style="56" customWidth="1"/>
    <col min="13060" max="13313" width="9.1796875" style="56"/>
    <col min="13314" max="13315" width="10.7265625" style="56" customWidth="1"/>
    <col min="13316" max="13569" width="9.1796875" style="56"/>
    <col min="13570" max="13571" width="10.7265625" style="56" customWidth="1"/>
    <col min="13572" max="13825" width="9.1796875" style="56"/>
    <col min="13826" max="13827" width="10.7265625" style="56" customWidth="1"/>
    <col min="13828" max="14081" width="9.1796875" style="56"/>
    <col min="14082" max="14083" width="10.7265625" style="56" customWidth="1"/>
    <col min="14084" max="14337" width="9.1796875" style="56"/>
    <col min="14338" max="14339" width="10.7265625" style="56" customWidth="1"/>
    <col min="14340" max="14593" width="9.1796875" style="56"/>
    <col min="14594" max="14595" width="10.7265625" style="56" customWidth="1"/>
    <col min="14596" max="14849" width="9.1796875" style="56"/>
    <col min="14850" max="14851" width="10.7265625" style="56" customWidth="1"/>
    <col min="14852" max="15105" width="9.1796875" style="56"/>
    <col min="15106" max="15107" width="10.7265625" style="56" customWidth="1"/>
    <col min="15108" max="15361" width="9.1796875" style="56"/>
    <col min="15362" max="15363" width="10.7265625" style="56" customWidth="1"/>
    <col min="15364" max="15617" width="9.1796875" style="56"/>
    <col min="15618" max="15619" width="10.7265625" style="56" customWidth="1"/>
    <col min="15620" max="15873" width="9.1796875" style="56"/>
    <col min="15874" max="15875" width="10.7265625" style="56" customWidth="1"/>
    <col min="15876" max="16129" width="9.1796875" style="56"/>
    <col min="16130" max="16131" width="10.7265625" style="56" customWidth="1"/>
    <col min="16132" max="16384" width="9.1796875" style="56"/>
  </cols>
  <sheetData>
    <row r="1" spans="1:3" x14ac:dyDescent="0.25">
      <c r="A1" s="56" t="s">
        <v>85</v>
      </c>
    </row>
    <row r="3" spans="1:3" ht="37.5" x14ac:dyDescent="0.25">
      <c r="A3" s="57" t="s">
        <v>86</v>
      </c>
      <c r="B3" s="57" t="s">
        <v>87</v>
      </c>
      <c r="C3" s="57" t="s">
        <v>88</v>
      </c>
    </row>
    <row r="4" spans="1:3" x14ac:dyDescent="0.25">
      <c r="A4" s="54">
        <v>0</v>
      </c>
      <c r="B4" s="54">
        <v>0</v>
      </c>
      <c r="C4" s="54">
        <v>2.9956999999999998</v>
      </c>
    </row>
    <row r="5" spans="1:3" x14ac:dyDescent="0.25">
      <c r="A5" s="54">
        <v>1</v>
      </c>
      <c r="B5" s="54">
        <v>2.53E-2</v>
      </c>
      <c r="C5" s="54">
        <v>5.5716000000000001</v>
      </c>
    </row>
    <row r="6" spans="1:3" x14ac:dyDescent="0.25">
      <c r="A6" s="54">
        <v>2</v>
      </c>
      <c r="B6" s="54">
        <v>0.2422</v>
      </c>
      <c r="C6" s="54">
        <v>7.2247000000000003</v>
      </c>
    </row>
    <row r="7" spans="1:3" x14ac:dyDescent="0.25">
      <c r="A7" s="54">
        <v>3</v>
      </c>
      <c r="B7" s="54">
        <v>0.61870000000000003</v>
      </c>
      <c r="C7" s="54">
        <v>8.7673000000000005</v>
      </c>
    </row>
    <row r="8" spans="1:3" x14ac:dyDescent="0.25">
      <c r="A8" s="54">
        <v>4</v>
      </c>
      <c r="B8" s="54">
        <v>1.0899000000000001</v>
      </c>
      <c r="C8" s="54">
        <v>10.2416</v>
      </c>
    </row>
    <row r="9" spans="1:3" x14ac:dyDescent="0.25">
      <c r="A9" s="54">
        <v>5</v>
      </c>
      <c r="B9" s="54">
        <v>1.6234999999999999</v>
      </c>
      <c r="C9" s="54">
        <v>11.6683</v>
      </c>
    </row>
    <row r="10" spans="1:3" x14ac:dyDescent="0.25">
      <c r="A10" s="54">
        <v>6</v>
      </c>
      <c r="B10" s="54">
        <v>2.2019000000000002</v>
      </c>
      <c r="C10" s="54">
        <v>13.0595</v>
      </c>
    </row>
    <row r="11" spans="1:3" x14ac:dyDescent="0.25">
      <c r="A11" s="54">
        <v>7</v>
      </c>
      <c r="B11" s="54">
        <v>2.8144</v>
      </c>
      <c r="C11" s="54">
        <v>14.422700000000001</v>
      </c>
    </row>
    <row r="12" spans="1:3" x14ac:dyDescent="0.25">
      <c r="A12" s="54">
        <v>8</v>
      </c>
      <c r="B12" s="54">
        <v>3.4538000000000002</v>
      </c>
      <c r="C12" s="54">
        <v>15.763199999999999</v>
      </c>
    </row>
    <row r="13" spans="1:3" x14ac:dyDescent="0.25">
      <c r="A13" s="54">
        <v>9</v>
      </c>
      <c r="B13" s="54">
        <v>4.1154000000000002</v>
      </c>
      <c r="C13" s="54">
        <v>17.084800000000001</v>
      </c>
    </row>
    <row r="14" spans="1:3" x14ac:dyDescent="0.25">
      <c r="A14" s="54">
        <v>10</v>
      </c>
      <c r="B14" s="54">
        <v>4.7953999999999999</v>
      </c>
      <c r="C14" s="54">
        <v>18.3904</v>
      </c>
    </row>
    <row r="15" spans="1:3" x14ac:dyDescent="0.25">
      <c r="A15" s="54">
        <v>11</v>
      </c>
      <c r="B15" s="54">
        <v>5.4912000000000001</v>
      </c>
      <c r="C15" s="54">
        <v>19.681999999999999</v>
      </c>
    </row>
    <row r="16" spans="1:3" x14ac:dyDescent="0.25">
      <c r="A16" s="54">
        <v>12</v>
      </c>
      <c r="B16" s="54">
        <v>6.2005999999999997</v>
      </c>
      <c r="C16" s="54">
        <v>20.961600000000001</v>
      </c>
    </row>
    <row r="17" spans="1:3" x14ac:dyDescent="0.25">
      <c r="A17" s="54">
        <v>13</v>
      </c>
      <c r="B17" s="54">
        <v>6.9219999999999997</v>
      </c>
      <c r="C17" s="54">
        <v>22.230399999999999</v>
      </c>
    </row>
    <row r="18" spans="1:3" x14ac:dyDescent="0.25">
      <c r="A18" s="54">
        <v>14</v>
      </c>
      <c r="B18" s="54">
        <v>7.6539000000000001</v>
      </c>
      <c r="C18" s="54">
        <v>23.489599999999999</v>
      </c>
    </row>
    <row r="19" spans="1:3" x14ac:dyDescent="0.25">
      <c r="A19" s="54">
        <v>15</v>
      </c>
      <c r="B19" s="54">
        <v>8.3954000000000004</v>
      </c>
      <c r="C19" s="54">
        <v>24.740200000000002</v>
      </c>
    </row>
    <row r="20" spans="1:3" x14ac:dyDescent="0.25">
      <c r="A20" s="54">
        <v>16</v>
      </c>
      <c r="B20" s="54">
        <v>9.1454000000000004</v>
      </c>
      <c r="C20" s="54">
        <v>25.983000000000001</v>
      </c>
    </row>
    <row r="21" spans="1:3" x14ac:dyDescent="0.25">
      <c r="A21" s="54">
        <v>17</v>
      </c>
      <c r="B21" s="54">
        <v>9.9031000000000002</v>
      </c>
      <c r="C21" s="54">
        <v>27.218599999999999</v>
      </c>
    </row>
    <row r="22" spans="1:3" x14ac:dyDescent="0.25">
      <c r="A22" s="54">
        <v>18</v>
      </c>
      <c r="B22" s="54">
        <v>10.667899999999999</v>
      </c>
      <c r="C22" s="54">
        <v>28.447800000000001</v>
      </c>
    </row>
    <row r="23" spans="1:3" x14ac:dyDescent="0.25">
      <c r="A23" s="54">
        <v>19</v>
      </c>
      <c r="B23" s="54">
        <v>11.4392</v>
      </c>
      <c r="C23" s="54">
        <v>29.6709</v>
      </c>
    </row>
    <row r="24" spans="1:3" x14ac:dyDescent="0.25">
      <c r="A24" s="54">
        <v>20</v>
      </c>
      <c r="B24" s="54">
        <v>12.2165</v>
      </c>
      <c r="C24" s="54">
        <v>30.888400000000001</v>
      </c>
    </row>
    <row r="25" spans="1:3" x14ac:dyDescent="0.25">
      <c r="A25" s="54">
        <v>21</v>
      </c>
      <c r="B25" s="54">
        <v>12.9993</v>
      </c>
      <c r="C25" s="54">
        <v>32.100700000000003</v>
      </c>
    </row>
    <row r="26" spans="1:3" x14ac:dyDescent="0.25">
      <c r="A26" s="54">
        <v>22</v>
      </c>
      <c r="B26" s="54">
        <v>13.7873</v>
      </c>
      <c r="C26" s="54">
        <v>33.308300000000003</v>
      </c>
    </row>
    <row r="27" spans="1:3" x14ac:dyDescent="0.25">
      <c r="A27" s="54">
        <v>23</v>
      </c>
      <c r="B27" s="54">
        <v>14.58</v>
      </c>
      <c r="C27" s="54">
        <v>34.511299999999999</v>
      </c>
    </row>
    <row r="28" spans="1:3" x14ac:dyDescent="0.25">
      <c r="A28" s="54">
        <v>24</v>
      </c>
      <c r="B28" s="54">
        <v>15.3773</v>
      </c>
      <c r="C28" s="54">
        <v>35.710099999999997</v>
      </c>
    </row>
    <row r="29" spans="1:3" x14ac:dyDescent="0.25">
      <c r="A29" s="54">
        <v>25</v>
      </c>
      <c r="B29" s="54">
        <v>16.178699999999999</v>
      </c>
      <c r="C29" s="54">
        <v>36.904899999999998</v>
      </c>
    </row>
    <row r="30" spans="1:3" x14ac:dyDescent="0.25">
      <c r="A30" s="54">
        <v>26</v>
      </c>
      <c r="B30" s="54">
        <v>16.984100000000002</v>
      </c>
      <c r="C30" s="54">
        <v>38.095999999999997</v>
      </c>
    </row>
    <row r="31" spans="1:3" x14ac:dyDescent="0.25">
      <c r="A31" s="54">
        <v>27</v>
      </c>
      <c r="B31" s="54">
        <v>17.793199999999999</v>
      </c>
      <c r="C31" s="54">
        <v>39.2836</v>
      </c>
    </row>
    <row r="32" spans="1:3" x14ac:dyDescent="0.25">
      <c r="A32" s="54">
        <v>28</v>
      </c>
      <c r="B32" s="54">
        <v>18.605799999999999</v>
      </c>
      <c r="C32" s="54">
        <v>40.467799999999997</v>
      </c>
    </row>
    <row r="33" spans="1:3" x14ac:dyDescent="0.25">
      <c r="A33" s="54">
        <v>29</v>
      </c>
      <c r="B33" s="54">
        <v>19.421800000000001</v>
      </c>
      <c r="C33" s="54">
        <v>41.648800000000001</v>
      </c>
    </row>
    <row r="34" spans="1:3" x14ac:dyDescent="0.25">
      <c r="A34" s="54">
        <v>30</v>
      </c>
      <c r="B34" s="54">
        <v>20.2409</v>
      </c>
      <c r="C34" s="54">
        <v>42.826900000000002</v>
      </c>
    </row>
    <row r="35" spans="1:3" x14ac:dyDescent="0.25">
      <c r="A35" s="54">
        <v>31</v>
      </c>
      <c r="B35" s="54">
        <v>21.062999999999999</v>
      </c>
      <c r="C35" s="54">
        <v>44.002000000000002</v>
      </c>
    </row>
    <row r="36" spans="1:3" x14ac:dyDescent="0.25">
      <c r="A36" s="54">
        <v>32</v>
      </c>
      <c r="B36" s="54">
        <v>21.888000000000002</v>
      </c>
      <c r="C36" s="54">
        <v>45.174500000000002</v>
      </c>
    </row>
    <row r="37" spans="1:3" x14ac:dyDescent="0.25">
      <c r="A37" s="54">
        <v>33</v>
      </c>
      <c r="B37" s="54">
        <v>22.715699999999998</v>
      </c>
      <c r="C37" s="54">
        <v>46.344299999999997</v>
      </c>
    </row>
    <row r="38" spans="1:3" x14ac:dyDescent="0.25">
      <c r="A38" s="54">
        <v>34</v>
      </c>
      <c r="B38" s="54">
        <v>23.545999999999999</v>
      </c>
      <c r="C38" s="54">
        <v>47.511600000000001</v>
      </c>
    </row>
    <row r="39" spans="1:3" x14ac:dyDescent="0.25">
      <c r="A39" s="54">
        <v>35</v>
      </c>
      <c r="B39" s="54">
        <v>24.378799999999998</v>
      </c>
      <c r="C39" s="54">
        <v>48.676499999999997</v>
      </c>
    </row>
    <row r="40" spans="1:3" x14ac:dyDescent="0.25">
      <c r="A40" s="54">
        <v>36</v>
      </c>
      <c r="B40" s="54">
        <v>25.213999999999999</v>
      </c>
      <c r="C40" s="54">
        <v>49.839199999999998</v>
      </c>
    </row>
    <row r="41" spans="1:3" x14ac:dyDescent="0.25">
      <c r="A41" s="54">
        <v>37</v>
      </c>
      <c r="B41" s="54">
        <v>26.051400000000001</v>
      </c>
      <c r="C41" s="54">
        <v>50.999600000000001</v>
      </c>
    </row>
    <row r="42" spans="1:3" x14ac:dyDescent="0.25">
      <c r="A42" s="54">
        <v>38</v>
      </c>
      <c r="B42" s="54">
        <v>26.891100000000002</v>
      </c>
      <c r="C42" s="54">
        <v>52.158000000000001</v>
      </c>
    </row>
    <row r="43" spans="1:3" x14ac:dyDescent="0.25">
      <c r="A43" s="54">
        <v>39</v>
      </c>
      <c r="B43" s="54">
        <v>27.732800000000001</v>
      </c>
      <c r="C43" s="54">
        <v>53.314300000000003</v>
      </c>
    </row>
    <row r="44" spans="1:3" x14ac:dyDescent="0.25">
      <c r="A44" s="54">
        <v>40</v>
      </c>
      <c r="B44" s="54">
        <v>28.576599999999999</v>
      </c>
      <c r="C44" s="54">
        <v>54.468600000000002</v>
      </c>
    </row>
    <row r="45" spans="1:3" x14ac:dyDescent="0.25">
      <c r="A45" s="54">
        <v>41</v>
      </c>
      <c r="B45" s="54">
        <v>29.4223</v>
      </c>
      <c r="C45" s="54">
        <v>55.621099999999998</v>
      </c>
    </row>
    <row r="46" spans="1:3" x14ac:dyDescent="0.25">
      <c r="A46" s="54">
        <v>42</v>
      </c>
      <c r="B46" s="54">
        <v>30.2699</v>
      </c>
      <c r="C46" s="54">
        <v>56.771799999999999</v>
      </c>
    </row>
    <row r="47" spans="1:3" x14ac:dyDescent="0.25">
      <c r="A47" s="54">
        <v>43</v>
      </c>
      <c r="B47" s="54">
        <v>31.119299999999999</v>
      </c>
      <c r="C47" s="54">
        <v>57.920699999999997</v>
      </c>
    </row>
    <row r="48" spans="1:3" x14ac:dyDescent="0.25">
      <c r="A48" s="54">
        <v>44</v>
      </c>
      <c r="B48" s="54">
        <v>31.970500000000001</v>
      </c>
      <c r="C48" s="54">
        <v>59.067900000000002</v>
      </c>
    </row>
    <row r="49" spans="1:3" x14ac:dyDescent="0.25">
      <c r="A49" s="54">
        <v>45</v>
      </c>
      <c r="B49" s="54">
        <v>32.823300000000003</v>
      </c>
      <c r="C49" s="54">
        <v>60.213500000000003</v>
      </c>
    </row>
    <row r="50" spans="1:3" x14ac:dyDescent="0.25">
      <c r="A50" s="54">
        <v>46</v>
      </c>
      <c r="B50" s="54">
        <v>33.677799999999998</v>
      </c>
      <c r="C50" s="54">
        <v>61.357999999999997</v>
      </c>
    </row>
    <row r="51" spans="1:3" x14ac:dyDescent="0.25">
      <c r="A51" s="54">
        <v>47</v>
      </c>
      <c r="B51" s="54">
        <v>34.533799999999999</v>
      </c>
      <c r="C51" s="54">
        <v>62.5</v>
      </c>
    </row>
    <row r="52" spans="1:3" x14ac:dyDescent="0.25">
      <c r="A52" s="54">
        <v>48</v>
      </c>
      <c r="B52" s="54">
        <v>35.391399999999997</v>
      </c>
      <c r="C52" s="54">
        <v>63.640999999999998</v>
      </c>
    </row>
    <row r="53" spans="1:3" x14ac:dyDescent="0.25">
      <c r="A53" s="54">
        <v>49</v>
      </c>
      <c r="B53" s="54">
        <v>36.250500000000002</v>
      </c>
      <c r="C53" s="54">
        <v>64.781000000000006</v>
      </c>
    </row>
    <row r="54" spans="1:3" x14ac:dyDescent="0.25">
      <c r="A54" s="54">
        <v>50</v>
      </c>
      <c r="B54" s="54">
        <v>37.110999999999997</v>
      </c>
      <c r="C54" s="54">
        <v>65.918999999999997</v>
      </c>
    </row>
    <row r="55" spans="1:3" x14ac:dyDescent="0.25">
      <c r="A55" s="54">
        <v>51</v>
      </c>
      <c r="B55" s="54">
        <v>37.972799999999999</v>
      </c>
      <c r="C55" s="54">
        <v>67.055999999999997</v>
      </c>
    </row>
    <row r="56" spans="1:3" x14ac:dyDescent="0.25">
      <c r="A56" s="54">
        <v>52</v>
      </c>
      <c r="B56" s="54">
        <v>38.836100000000002</v>
      </c>
      <c r="C56" s="54">
        <v>68.191000000000003</v>
      </c>
    </row>
    <row r="57" spans="1:3" x14ac:dyDescent="0.25">
      <c r="A57" s="54">
        <v>53</v>
      </c>
      <c r="B57" s="54">
        <v>39.700600000000001</v>
      </c>
      <c r="C57" s="54">
        <v>69.325000000000003</v>
      </c>
    </row>
    <row r="58" spans="1:3" x14ac:dyDescent="0.25">
      <c r="A58" s="54">
        <v>54</v>
      </c>
      <c r="B58" s="54">
        <v>40.566499999999998</v>
      </c>
      <c r="C58" s="54">
        <v>70.457999999999998</v>
      </c>
    </row>
    <row r="59" spans="1:3" x14ac:dyDescent="0.25">
      <c r="A59" s="54">
        <v>55</v>
      </c>
      <c r="B59" s="54">
        <v>41.433500000000002</v>
      </c>
      <c r="C59" s="54">
        <v>71.59</v>
      </c>
    </row>
    <row r="60" spans="1:3" x14ac:dyDescent="0.25">
      <c r="A60" s="54">
        <v>56</v>
      </c>
      <c r="B60" s="54">
        <v>42.3018</v>
      </c>
      <c r="C60" s="54">
        <v>72.721000000000004</v>
      </c>
    </row>
    <row r="61" spans="1:3" x14ac:dyDescent="0.25">
      <c r="A61" s="54">
        <v>57</v>
      </c>
      <c r="B61" s="54">
        <v>43.171199999999999</v>
      </c>
      <c r="C61" s="54">
        <v>73.849999999999994</v>
      </c>
    </row>
    <row r="62" spans="1:3" x14ac:dyDescent="0.25">
      <c r="A62" s="54">
        <v>58</v>
      </c>
      <c r="B62" s="54">
        <v>44.041800000000002</v>
      </c>
      <c r="C62" s="54">
        <v>74.977999999999994</v>
      </c>
    </row>
    <row r="63" spans="1:3" x14ac:dyDescent="0.25">
      <c r="A63" s="54">
        <v>59</v>
      </c>
      <c r="B63" s="54">
        <v>44.913499999999999</v>
      </c>
      <c r="C63" s="54">
        <v>76.105999999999995</v>
      </c>
    </row>
    <row r="64" spans="1:3" x14ac:dyDescent="0.25">
      <c r="A64" s="54">
        <v>60</v>
      </c>
      <c r="B64" s="54">
        <v>45.786299999999997</v>
      </c>
      <c r="C64" s="54">
        <v>77.231999999999999</v>
      </c>
    </row>
    <row r="65" spans="1:3" x14ac:dyDescent="0.25">
      <c r="A65" s="54">
        <v>61</v>
      </c>
      <c r="B65" s="54">
        <v>46.660200000000003</v>
      </c>
      <c r="C65" s="54">
        <v>78.356999999999999</v>
      </c>
    </row>
    <row r="66" spans="1:3" x14ac:dyDescent="0.25">
      <c r="A66" s="54">
        <v>62</v>
      </c>
      <c r="B66" s="54">
        <v>47.534999999999997</v>
      </c>
      <c r="C66" s="54">
        <v>79.480999999999995</v>
      </c>
    </row>
    <row r="67" spans="1:3" x14ac:dyDescent="0.25">
      <c r="A67" s="54">
        <v>63</v>
      </c>
      <c r="B67" s="54">
        <v>48.410899999999998</v>
      </c>
      <c r="C67" s="54">
        <v>80.603999999999999</v>
      </c>
    </row>
    <row r="68" spans="1:3" x14ac:dyDescent="0.25">
      <c r="A68" s="54">
        <v>64</v>
      </c>
      <c r="B68" s="54">
        <v>49.287799999999997</v>
      </c>
      <c r="C68" s="54">
        <v>81.727000000000004</v>
      </c>
    </row>
    <row r="69" spans="1:3" x14ac:dyDescent="0.25">
      <c r="A69" s="54">
        <v>65</v>
      </c>
      <c r="B69" s="54">
        <v>50.165599999999998</v>
      </c>
      <c r="C69" s="54">
        <v>82.847999999999999</v>
      </c>
    </row>
    <row r="70" spans="1:3" x14ac:dyDescent="0.25">
      <c r="A70" s="54">
        <v>66</v>
      </c>
      <c r="B70" s="54">
        <v>51.044400000000003</v>
      </c>
      <c r="C70" s="54">
        <v>83.968000000000004</v>
      </c>
    </row>
    <row r="71" spans="1:3" x14ac:dyDescent="0.25">
      <c r="A71" s="54">
        <v>67</v>
      </c>
      <c r="B71" s="54">
        <v>51.924100000000003</v>
      </c>
      <c r="C71" s="54">
        <v>85.087999999999994</v>
      </c>
    </row>
    <row r="72" spans="1:3" x14ac:dyDescent="0.25">
      <c r="A72" s="54">
        <v>68</v>
      </c>
      <c r="B72" s="54">
        <v>52.804699999999997</v>
      </c>
      <c r="C72" s="54">
        <v>86.206000000000003</v>
      </c>
    </row>
    <row r="73" spans="1:3" x14ac:dyDescent="0.25">
      <c r="A73" s="54">
        <v>69</v>
      </c>
      <c r="B73" s="54">
        <v>53.686100000000003</v>
      </c>
      <c r="C73" s="54">
        <v>87.323999999999998</v>
      </c>
    </row>
    <row r="74" spans="1:3" x14ac:dyDescent="0.25">
      <c r="A74" s="54">
        <v>70</v>
      </c>
      <c r="B74" s="54">
        <v>54.568399999999997</v>
      </c>
      <c r="C74" s="54">
        <v>88.441000000000003</v>
      </c>
    </row>
    <row r="75" spans="1:3" x14ac:dyDescent="0.25">
      <c r="A75" s="54">
        <v>71</v>
      </c>
      <c r="B75" s="54">
        <v>55.451599999999999</v>
      </c>
      <c r="C75" s="54">
        <v>89.557000000000002</v>
      </c>
    </row>
    <row r="76" spans="1:3" x14ac:dyDescent="0.25">
      <c r="A76" s="54">
        <v>72</v>
      </c>
      <c r="B76" s="54">
        <v>56.335599999999999</v>
      </c>
      <c r="C76" s="54">
        <v>90.671999999999997</v>
      </c>
    </row>
    <row r="77" spans="1:3" x14ac:dyDescent="0.25">
      <c r="A77" s="54">
        <v>73</v>
      </c>
      <c r="B77" s="54">
        <v>57.220300000000002</v>
      </c>
      <c r="C77" s="54">
        <v>91.787000000000006</v>
      </c>
    </row>
    <row r="78" spans="1:3" x14ac:dyDescent="0.25">
      <c r="A78" s="54">
        <v>74</v>
      </c>
      <c r="B78" s="54">
        <v>58.105899999999998</v>
      </c>
      <c r="C78" s="54">
        <v>92.9</v>
      </c>
    </row>
    <row r="79" spans="1:3" x14ac:dyDescent="0.25">
      <c r="A79" s="54">
        <v>75</v>
      </c>
      <c r="B79" s="54">
        <v>58.9923</v>
      </c>
      <c r="C79" s="54">
        <v>94.013000000000005</v>
      </c>
    </row>
    <row r="80" spans="1:3" x14ac:dyDescent="0.25">
      <c r="A80" s="54">
        <v>76</v>
      </c>
      <c r="B80" s="54">
        <v>59.879399999999997</v>
      </c>
      <c r="C80" s="54">
        <v>95.125</v>
      </c>
    </row>
    <row r="81" spans="1:3" x14ac:dyDescent="0.25">
      <c r="A81" s="54">
        <v>77</v>
      </c>
      <c r="B81" s="54">
        <v>60.767200000000003</v>
      </c>
      <c r="C81" s="54">
        <v>96.236999999999995</v>
      </c>
    </row>
    <row r="82" spans="1:3" x14ac:dyDescent="0.25">
      <c r="A82" s="54">
        <v>78</v>
      </c>
      <c r="B82" s="54">
        <v>61.655799999999999</v>
      </c>
      <c r="C82" s="54">
        <v>97.347999999999999</v>
      </c>
    </row>
    <row r="83" spans="1:3" x14ac:dyDescent="0.25">
      <c r="A83" s="54">
        <v>79</v>
      </c>
      <c r="B83" s="54">
        <v>62.545000000000002</v>
      </c>
      <c r="C83" s="54">
        <v>98.457999999999998</v>
      </c>
    </row>
    <row r="84" spans="1:3" x14ac:dyDescent="0.25">
      <c r="A84" s="54">
        <v>80</v>
      </c>
      <c r="B84" s="54">
        <v>63.435000000000002</v>
      </c>
      <c r="C84" s="54">
        <v>99.566999999999993</v>
      </c>
    </row>
    <row r="85" spans="1:3" x14ac:dyDescent="0.25">
      <c r="A85" s="54">
        <v>81</v>
      </c>
      <c r="B85" s="54">
        <v>64.325699999999998</v>
      </c>
      <c r="C85" s="54">
        <v>100.676</v>
      </c>
    </row>
    <row r="86" spans="1:3" x14ac:dyDescent="0.25">
      <c r="A86" s="54">
        <v>82</v>
      </c>
      <c r="B86" s="54">
        <v>65.216999999999999</v>
      </c>
      <c r="C86" s="54">
        <v>101.78400000000001</v>
      </c>
    </row>
    <row r="87" spans="1:3" x14ac:dyDescent="0.25">
      <c r="A87" s="54">
        <v>83</v>
      </c>
      <c r="B87" s="54">
        <v>66.108999999999995</v>
      </c>
      <c r="C87" s="54">
        <v>102.89100000000001</v>
      </c>
    </row>
    <row r="88" spans="1:3" x14ac:dyDescent="0.25">
      <c r="A88" s="54">
        <v>84</v>
      </c>
      <c r="B88" s="54">
        <v>67.0017</v>
      </c>
      <c r="C88" s="54">
        <v>103.998</v>
      </c>
    </row>
    <row r="89" spans="1:3" x14ac:dyDescent="0.25">
      <c r="A89" s="54">
        <v>85</v>
      </c>
      <c r="B89" s="54">
        <v>67.894999999999996</v>
      </c>
      <c r="C89" s="54">
        <v>105.104</v>
      </c>
    </row>
    <row r="90" spans="1:3" x14ac:dyDescent="0.25">
      <c r="A90" s="54">
        <v>86</v>
      </c>
      <c r="B90" s="54">
        <v>68.788899999999998</v>
      </c>
      <c r="C90" s="54">
        <v>106.209</v>
      </c>
    </row>
    <row r="91" spans="1:3" x14ac:dyDescent="0.25">
      <c r="A91" s="54">
        <v>87</v>
      </c>
      <c r="B91" s="54">
        <v>69.683400000000006</v>
      </c>
      <c r="C91" s="54">
        <v>107.31399999999999</v>
      </c>
    </row>
    <row r="92" spans="1:3" x14ac:dyDescent="0.25">
      <c r="A92" s="54">
        <v>88</v>
      </c>
      <c r="B92" s="54">
        <v>70.578599999999994</v>
      </c>
      <c r="C92" s="54">
        <v>108.41800000000001</v>
      </c>
    </row>
    <row r="93" spans="1:3" x14ac:dyDescent="0.25">
      <c r="A93" s="54">
        <v>89</v>
      </c>
      <c r="B93" s="54">
        <v>71.474299999999999</v>
      </c>
      <c r="C93" s="54">
        <v>109.52200000000001</v>
      </c>
    </row>
    <row r="94" spans="1:3" x14ac:dyDescent="0.25">
      <c r="A94" s="54">
        <v>90</v>
      </c>
      <c r="B94" s="54">
        <v>72.370599999999996</v>
      </c>
      <c r="C94" s="54">
        <v>110.625</v>
      </c>
    </row>
    <row r="95" spans="1:3" x14ac:dyDescent="0.25">
      <c r="A95" s="54">
        <v>91</v>
      </c>
      <c r="B95" s="54">
        <v>73.267499999999998</v>
      </c>
      <c r="C95" s="54">
        <v>111.72799999999999</v>
      </c>
    </row>
    <row r="96" spans="1:3" x14ac:dyDescent="0.25">
      <c r="A96" s="54">
        <v>92</v>
      </c>
      <c r="B96" s="54">
        <v>74.165000000000006</v>
      </c>
      <c r="C96" s="54">
        <v>112.83</v>
      </c>
    </row>
    <row r="97" spans="1:3" x14ac:dyDescent="0.25">
      <c r="A97" s="54">
        <v>93</v>
      </c>
      <c r="B97" s="54">
        <v>75.063000000000002</v>
      </c>
      <c r="C97" s="54">
        <v>113.931</v>
      </c>
    </row>
    <row r="98" spans="1:3" x14ac:dyDescent="0.25">
      <c r="A98" s="54">
        <v>94</v>
      </c>
      <c r="B98" s="54">
        <v>75.961600000000004</v>
      </c>
      <c r="C98" s="54">
        <v>115.032</v>
      </c>
    </row>
    <row r="99" spans="1:3" x14ac:dyDescent="0.25">
      <c r="A99" s="54">
        <v>95</v>
      </c>
      <c r="B99" s="54">
        <v>76.860699999999994</v>
      </c>
      <c r="C99" s="54">
        <v>116.133</v>
      </c>
    </row>
    <row r="100" spans="1:3" x14ac:dyDescent="0.25">
      <c r="A100" s="54">
        <v>96</v>
      </c>
      <c r="B100" s="54">
        <v>77.760300000000001</v>
      </c>
      <c r="C100" s="54">
        <v>117.232</v>
      </c>
    </row>
    <row r="101" spans="1:3" x14ac:dyDescent="0.25">
      <c r="A101" s="54">
        <v>97</v>
      </c>
      <c r="B101" s="54">
        <v>78.660499999999999</v>
      </c>
      <c r="C101" s="54">
        <v>118.33199999999999</v>
      </c>
    </row>
    <row r="102" spans="1:3" x14ac:dyDescent="0.25">
      <c r="A102" s="54">
        <v>98</v>
      </c>
      <c r="B102" s="54">
        <v>79.561099999999996</v>
      </c>
      <c r="C102" s="54">
        <v>119.431</v>
      </c>
    </row>
    <row r="103" spans="1:3" x14ac:dyDescent="0.25">
      <c r="A103" s="54">
        <v>99</v>
      </c>
      <c r="B103" s="54">
        <v>80.462299999999999</v>
      </c>
      <c r="C103" s="54">
        <v>120.529</v>
      </c>
    </row>
  </sheetData>
  <sheetProtection algorithmName="SHA-512" hashValue="r6Cjb13wy/jlEI5tUPa0gCk4pYXzQEcfHy3SPh5zMJJXQpVhgirQM42DuU9TDJTUTf/bbBP97f4WJUpuPyEiiQ==" saltValue="E5KT58bndiRNVt1CMNcQRw==" spinCount="100000" sheet="1" objects="1" scenarios="1"/>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 4 List of Tables Charts</vt:lpstr>
      <vt:lpstr>Chart 4.1</vt:lpstr>
      <vt:lpstr>Chart 4.1 DATA</vt:lpstr>
      <vt:lpstr>Chart 4.2</vt:lpstr>
      <vt:lpstr>Chart 4.2 DATA</vt:lpstr>
      <vt:lpstr>Chart 4.3</vt:lpstr>
      <vt:lpstr>Table 4.1</vt:lpstr>
      <vt:lpstr>Poisson sub 100</vt:lpstr>
    </vt:vector>
  </TitlesOfParts>
  <Company>NHS NSS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Perkins</dc:creator>
  <cp:lastModifiedBy>davidm13</cp:lastModifiedBy>
  <cp:lastPrinted>2018-04-23T09:20:24Z</cp:lastPrinted>
  <dcterms:created xsi:type="dcterms:W3CDTF">2014-04-11T06:41:55Z</dcterms:created>
  <dcterms:modified xsi:type="dcterms:W3CDTF">2019-06-28T10:06:40Z</dcterms:modified>
</cp:coreProperties>
</file>