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6015" windowWidth="15480" windowHeight="6060" tabRatio="675"/>
  </bookViews>
  <sheets>
    <sheet name="Section 4 List of Tables Charts" sheetId="303" r:id="rId1"/>
    <sheet name="Chart 4.1" sheetId="24" r:id="rId2"/>
    <sheet name="Chart 4.1 DATA" sheetId="25" r:id="rId3"/>
    <sheet name="Chart 4.2" sheetId="244" r:id="rId4"/>
    <sheet name="Chart 4.2 DATA" sheetId="245" r:id="rId5"/>
    <sheet name="Chart 4.3" sheetId="88" r:id="rId6"/>
    <sheet name="Table 4.1" sheetId="298" r:id="rId7"/>
    <sheet name="Poisson sub 100" sheetId="89" state="hidden" r:id="rId8"/>
  </sheets>
  <externalReferences>
    <externalReference r:id="rId9"/>
  </externalReferences>
  <definedNames>
    <definedName name="_xlnm._FilterDatabase" localSheetId="0" hidden="1">'Section 4 List of Tables Charts'!$A$5:$J$9</definedName>
    <definedName name="a" localSheetId="0">#REF!</definedName>
    <definedName name="a">#REF!</definedName>
    <definedName name="Hospitals" localSheetId="0">#REF!</definedName>
    <definedName name="Hospitals">#REF!</definedName>
    <definedName name="Hospitals_">'[1]Chart 1c DATA'!$V$3:$X$35</definedName>
    <definedName name="ORGANISATION" localSheetId="0">#REF!</definedName>
    <definedName name="ORGANISATION">#REF!</definedName>
  </definedNames>
  <calcPr calcId="125725"/>
</workbook>
</file>

<file path=xl/calcChain.xml><?xml version="1.0" encoding="utf-8"?>
<calcChain xmlns="http://schemas.openxmlformats.org/spreadsheetml/2006/main">
  <c r="A3" i="25"/>
  <c r="D27" i="298" l="1"/>
  <c r="C27"/>
  <c r="E26"/>
  <c r="E25"/>
  <c r="E24"/>
  <c r="E23"/>
  <c r="E22"/>
  <c r="E21"/>
  <c r="E20"/>
  <c r="E19"/>
  <c r="E18"/>
  <c r="E17"/>
  <c r="E16"/>
  <c r="E15"/>
  <c r="E14"/>
  <c r="E13"/>
  <c r="E12"/>
  <c r="E11"/>
  <c r="E10"/>
  <c r="E9"/>
  <c r="E8"/>
  <c r="E7"/>
  <c r="E6"/>
  <c r="E27" l="1"/>
  <c r="T28" i="25" l="1"/>
  <c r="S28"/>
  <c r="T29" s="1"/>
  <c r="R28"/>
  <c r="Q28"/>
  <c r="R29" l="1"/>
  <c r="AC22" i="245" l="1"/>
  <c r="AC10"/>
  <c r="H10" s="1"/>
  <c r="O10" s="1"/>
  <c r="AC19"/>
  <c r="H19" s="1"/>
  <c r="O19" s="1"/>
  <c r="AC8"/>
  <c r="AC5"/>
  <c r="AC16"/>
  <c r="AC6"/>
  <c r="AC13"/>
  <c r="AC4"/>
  <c r="AC7"/>
  <c r="AC17"/>
  <c r="AC20"/>
  <c r="AC14"/>
  <c r="AC15"/>
  <c r="AC23"/>
  <c r="AC11"/>
  <c r="AC18"/>
  <c r="AC12"/>
  <c r="AC21"/>
  <c r="AC9"/>
  <c r="D41"/>
  <c r="Q41" s="1"/>
  <c r="C41"/>
  <c r="D40"/>
  <c r="Q40" s="1"/>
  <c r="C40"/>
  <c r="D39"/>
  <c r="C39"/>
  <c r="D38"/>
  <c r="C38"/>
  <c r="D37"/>
  <c r="Q37" s="1"/>
  <c r="C37"/>
  <c r="D36"/>
  <c r="Q36" s="1"/>
  <c r="C36"/>
  <c r="D35"/>
  <c r="Q35" s="1"/>
  <c r="C35"/>
  <c r="D34"/>
  <c r="Q34" s="1"/>
  <c r="C34"/>
  <c r="D33"/>
  <c r="Q33" s="1"/>
  <c r="C33"/>
  <c r="D32"/>
  <c r="Q32" s="1"/>
  <c r="C32"/>
  <c r="D31"/>
  <c r="Q31" s="1"/>
  <c r="C31"/>
  <c r="D30"/>
  <c r="Q30" s="1"/>
  <c r="C30"/>
  <c r="D29"/>
  <c r="Q29" s="1"/>
  <c r="C29"/>
  <c r="D28"/>
  <c r="Q28" s="1"/>
  <c r="C28"/>
  <c r="F27"/>
  <c r="E27"/>
  <c r="C26"/>
  <c r="I22"/>
  <c r="H22"/>
  <c r="O22" s="1"/>
  <c r="G22"/>
  <c r="F22"/>
  <c r="E22"/>
  <c r="D22"/>
  <c r="C22"/>
  <c r="I10"/>
  <c r="G10"/>
  <c r="F10"/>
  <c r="E10"/>
  <c r="D10"/>
  <c r="C10"/>
  <c r="I19"/>
  <c r="G19"/>
  <c r="F19"/>
  <c r="E19"/>
  <c r="K19" s="1"/>
  <c r="D19"/>
  <c r="C19"/>
  <c r="I8"/>
  <c r="H8"/>
  <c r="N8" s="1"/>
  <c r="G8"/>
  <c r="F8"/>
  <c r="E8"/>
  <c r="D8"/>
  <c r="J8" s="1"/>
  <c r="C8"/>
  <c r="I5"/>
  <c r="H5"/>
  <c r="O5" s="1"/>
  <c r="G5"/>
  <c r="F5"/>
  <c r="E5"/>
  <c r="D5"/>
  <c r="C5"/>
  <c r="I16"/>
  <c r="H16"/>
  <c r="G16"/>
  <c r="F16"/>
  <c r="E16"/>
  <c r="D16"/>
  <c r="C16"/>
  <c r="I6"/>
  <c r="H6"/>
  <c r="O6" s="1"/>
  <c r="G6"/>
  <c r="F6"/>
  <c r="E6"/>
  <c r="K6" s="1"/>
  <c r="D6"/>
  <c r="C6"/>
  <c r="I13"/>
  <c r="H13"/>
  <c r="N13" s="1"/>
  <c r="G13"/>
  <c r="F13"/>
  <c r="E13"/>
  <c r="D13"/>
  <c r="J13" s="1"/>
  <c r="C13"/>
  <c r="I4"/>
  <c r="H4"/>
  <c r="O4" s="1"/>
  <c r="G4"/>
  <c r="F4"/>
  <c r="E4"/>
  <c r="D4"/>
  <c r="C4"/>
  <c r="I7"/>
  <c r="H7"/>
  <c r="G7"/>
  <c r="F7"/>
  <c r="E7"/>
  <c r="D7"/>
  <c r="C7"/>
  <c r="I17"/>
  <c r="H17"/>
  <c r="O17" s="1"/>
  <c r="G17"/>
  <c r="F17"/>
  <c r="E17"/>
  <c r="D17"/>
  <c r="C17"/>
  <c r="I20"/>
  <c r="H20"/>
  <c r="G20"/>
  <c r="F20"/>
  <c r="E20"/>
  <c r="D20"/>
  <c r="C20"/>
  <c r="I14"/>
  <c r="H14"/>
  <c r="O14" s="1"/>
  <c r="G14"/>
  <c r="F14"/>
  <c r="E14"/>
  <c r="D14"/>
  <c r="C14"/>
  <c r="I15"/>
  <c r="H15"/>
  <c r="G15"/>
  <c r="F15"/>
  <c r="E15"/>
  <c r="D15"/>
  <c r="C15"/>
  <c r="I23"/>
  <c r="H23"/>
  <c r="O23" s="1"/>
  <c r="G23"/>
  <c r="F23"/>
  <c r="E23"/>
  <c r="K23" s="1"/>
  <c r="D23"/>
  <c r="C23"/>
  <c r="I11"/>
  <c r="H11"/>
  <c r="N11" s="1"/>
  <c r="G11"/>
  <c r="F11"/>
  <c r="E11"/>
  <c r="D11"/>
  <c r="J11" s="1"/>
  <c r="C11"/>
  <c r="I18"/>
  <c r="H18"/>
  <c r="O18" s="1"/>
  <c r="G18"/>
  <c r="F18"/>
  <c r="E18"/>
  <c r="D18"/>
  <c r="C18"/>
  <c r="I12"/>
  <c r="H12"/>
  <c r="G12"/>
  <c r="F12"/>
  <c r="E12"/>
  <c r="D12"/>
  <c r="C12"/>
  <c r="I21"/>
  <c r="H21"/>
  <c r="O21" s="1"/>
  <c r="G21"/>
  <c r="F21"/>
  <c r="E21"/>
  <c r="K21" s="1"/>
  <c r="D21"/>
  <c r="C21"/>
  <c r="I9"/>
  <c r="H9"/>
  <c r="G9"/>
  <c r="F9"/>
  <c r="E9"/>
  <c r="D9"/>
  <c r="C9"/>
  <c r="AD3"/>
  <c r="AC3"/>
  <c r="AB3"/>
  <c r="AA3"/>
  <c r="Z3"/>
  <c r="Y3"/>
  <c r="X3"/>
  <c r="W3"/>
  <c r="V3"/>
  <c r="U3"/>
  <c r="T3"/>
  <c r="S3"/>
  <c r="R3"/>
  <c r="Q3"/>
  <c r="K22" l="1"/>
  <c r="L12"/>
  <c r="N14"/>
  <c r="K12"/>
  <c r="L21"/>
  <c r="N6"/>
  <c r="N19"/>
  <c r="H3"/>
  <c r="O3" s="1"/>
  <c r="M11"/>
  <c r="L9"/>
  <c r="M21"/>
  <c r="J6"/>
  <c r="J15"/>
  <c r="N15"/>
  <c r="K14"/>
  <c r="J7"/>
  <c r="N7"/>
  <c r="K4"/>
  <c r="J19"/>
  <c r="M10"/>
  <c r="L19"/>
  <c r="M15"/>
  <c r="J14"/>
  <c r="M20"/>
  <c r="J9"/>
  <c r="N9"/>
  <c r="J12"/>
  <c r="N12"/>
  <c r="K18"/>
  <c r="J23"/>
  <c r="N23"/>
  <c r="M7"/>
  <c r="M8"/>
  <c r="M9"/>
  <c r="J20"/>
  <c r="N20"/>
  <c r="K17"/>
  <c r="M13"/>
  <c r="J16"/>
  <c r="N16"/>
  <c r="K5"/>
  <c r="J17"/>
  <c r="N17"/>
  <c r="L6"/>
  <c r="M16"/>
  <c r="N18"/>
  <c r="G3"/>
  <c r="K9"/>
  <c r="J21"/>
  <c r="N21"/>
  <c r="O12"/>
  <c r="L18"/>
  <c r="L11"/>
  <c r="O15"/>
  <c r="L14"/>
  <c r="L20"/>
  <c r="O7"/>
  <c r="L4"/>
  <c r="L13"/>
  <c r="O16"/>
  <c r="L5"/>
  <c r="L8"/>
  <c r="L22"/>
  <c r="M12"/>
  <c r="O9"/>
  <c r="O11"/>
  <c r="L23"/>
  <c r="L15"/>
  <c r="O20"/>
  <c r="L17"/>
  <c r="L7"/>
  <c r="O13"/>
  <c r="L16"/>
  <c r="O8"/>
  <c r="L10"/>
  <c r="J18"/>
  <c r="J4"/>
  <c r="N4"/>
  <c r="J5"/>
  <c r="N5"/>
  <c r="J10"/>
  <c r="N10"/>
  <c r="J22"/>
  <c r="N22"/>
  <c r="M23"/>
  <c r="K15"/>
  <c r="M17"/>
  <c r="K7"/>
  <c r="M6"/>
  <c r="K16"/>
  <c r="M5"/>
  <c r="K8"/>
  <c r="M19"/>
  <c r="K10"/>
  <c r="M22"/>
  <c r="R28"/>
  <c r="R29"/>
  <c r="R30"/>
  <c r="R31"/>
  <c r="R32"/>
  <c r="R33"/>
  <c r="R34"/>
  <c r="R35"/>
  <c r="R36"/>
  <c r="R37"/>
  <c r="R40"/>
  <c r="R41"/>
  <c r="F3"/>
  <c r="M18"/>
  <c r="K11"/>
  <c r="M14"/>
  <c r="K20"/>
  <c r="M4"/>
  <c r="K13"/>
  <c r="E3"/>
  <c r="I3"/>
  <c r="D3"/>
  <c r="C3"/>
  <c r="N3" l="1"/>
  <c r="K3"/>
  <c r="L3"/>
  <c r="J3"/>
  <c r="M3"/>
  <c r="N11" i="25" l="1"/>
  <c r="J11"/>
  <c r="H11" s="1"/>
  <c r="I11"/>
  <c r="E11" s="1"/>
  <c r="D11"/>
  <c r="C11"/>
  <c r="K11" s="1"/>
  <c r="B11"/>
  <c r="A11" l="1"/>
  <c r="F11"/>
  <c r="G11"/>
  <c r="J7" l="1"/>
  <c r="H7" s="1"/>
  <c r="B7"/>
  <c r="C7"/>
  <c r="D7"/>
  <c r="I7"/>
  <c r="F7" s="1"/>
  <c r="K7" l="1"/>
  <c r="N7"/>
  <c r="G7"/>
  <c r="E7"/>
  <c r="A7"/>
  <c r="R3" l="1"/>
  <c r="T3" l="1"/>
  <c r="S3"/>
  <c r="Q3"/>
  <c r="A6" l="1"/>
  <c r="A4"/>
  <c r="A23"/>
  <c r="A8"/>
  <c r="A17"/>
  <c r="A14"/>
  <c r="A16"/>
  <c r="A9"/>
  <c r="A15"/>
  <c r="A5"/>
  <c r="A18"/>
  <c r="A10"/>
  <c r="A20"/>
  <c r="A21"/>
  <c r="A13"/>
  <c r="A19"/>
  <c r="A25"/>
  <c r="A22"/>
  <c r="A12"/>
  <c r="A26"/>
  <c r="A24"/>
  <c r="B26"/>
  <c r="C26"/>
  <c r="D26"/>
  <c r="I26"/>
  <c r="E26" s="1"/>
  <c r="J26"/>
  <c r="G26" s="1"/>
  <c r="N26"/>
  <c r="M11" l="1"/>
  <c r="L11"/>
  <c r="K26"/>
  <c r="L7"/>
  <c r="M7"/>
  <c r="L26"/>
  <c r="M26"/>
  <c r="H26"/>
  <c r="F26"/>
  <c r="B3" l="1"/>
  <c r="C3"/>
  <c r="D3"/>
  <c r="I3"/>
  <c r="F3" s="1"/>
  <c r="J3"/>
  <c r="G3" s="1"/>
  <c r="L3"/>
  <c r="M3"/>
  <c r="N3"/>
  <c r="B17"/>
  <c r="C17"/>
  <c r="D17"/>
  <c r="I17"/>
  <c r="F17" s="1"/>
  <c r="J17"/>
  <c r="G17" s="1"/>
  <c r="L17"/>
  <c r="M17"/>
  <c r="N17"/>
  <c r="B6"/>
  <c r="C6"/>
  <c r="D6"/>
  <c r="I6"/>
  <c r="F6" s="1"/>
  <c r="J6"/>
  <c r="G6" s="1"/>
  <c r="L6"/>
  <c r="M6"/>
  <c r="N6"/>
  <c r="B8"/>
  <c r="C8"/>
  <c r="D8"/>
  <c r="I8"/>
  <c r="F8" s="1"/>
  <c r="J8"/>
  <c r="H8" s="1"/>
  <c r="L8"/>
  <c r="M8"/>
  <c r="N8"/>
  <c r="B4"/>
  <c r="C4"/>
  <c r="D4"/>
  <c r="I4"/>
  <c r="F4" s="1"/>
  <c r="J4"/>
  <c r="G4" s="1"/>
  <c r="L4"/>
  <c r="M4"/>
  <c r="N4"/>
  <c r="B9"/>
  <c r="C9"/>
  <c r="D9"/>
  <c r="I9"/>
  <c r="F9" s="1"/>
  <c r="J9"/>
  <c r="H9" s="1"/>
  <c r="L9"/>
  <c r="M9"/>
  <c r="N9"/>
  <c r="B24"/>
  <c r="C24"/>
  <c r="D24"/>
  <c r="I24"/>
  <c r="F24" s="1"/>
  <c r="J24"/>
  <c r="G24" s="1"/>
  <c r="L24"/>
  <c r="M24"/>
  <c r="N24"/>
  <c r="B14"/>
  <c r="C14"/>
  <c r="D14"/>
  <c r="I14"/>
  <c r="F14" s="1"/>
  <c r="J14"/>
  <c r="H14" s="1"/>
  <c r="L14"/>
  <c r="M14"/>
  <c r="N14"/>
  <c r="B10"/>
  <c r="C10"/>
  <c r="K10" s="1"/>
  <c r="D10"/>
  <c r="I10"/>
  <c r="F10" s="1"/>
  <c r="J10"/>
  <c r="G10" s="1"/>
  <c r="L10"/>
  <c r="M10"/>
  <c r="N10"/>
  <c r="B13"/>
  <c r="C13"/>
  <c r="D13"/>
  <c r="I13"/>
  <c r="F13" s="1"/>
  <c r="J13"/>
  <c r="H13" s="1"/>
  <c r="L13"/>
  <c r="M13"/>
  <c r="N13"/>
  <c r="B23"/>
  <c r="C23"/>
  <c r="D23"/>
  <c r="I23"/>
  <c r="F23" s="1"/>
  <c r="J23"/>
  <c r="G23" s="1"/>
  <c r="L23"/>
  <c r="M23"/>
  <c r="N23"/>
  <c r="B18"/>
  <c r="C18"/>
  <c r="D18"/>
  <c r="I18"/>
  <c r="F18" s="1"/>
  <c r="J18"/>
  <c r="H18" s="1"/>
  <c r="L18"/>
  <c r="M18"/>
  <c r="N18"/>
  <c r="B21"/>
  <c r="C21"/>
  <c r="K21" s="1"/>
  <c r="D21"/>
  <c r="I21"/>
  <c r="F21" s="1"/>
  <c r="J21"/>
  <c r="G21" s="1"/>
  <c r="L21"/>
  <c r="M21"/>
  <c r="N21"/>
  <c r="B5"/>
  <c r="C5"/>
  <c r="D5"/>
  <c r="I5"/>
  <c r="F5" s="1"/>
  <c r="J5"/>
  <c r="H5" s="1"/>
  <c r="L5"/>
  <c r="M5"/>
  <c r="N5"/>
  <c r="B16"/>
  <c r="C16"/>
  <c r="D16"/>
  <c r="I16"/>
  <c r="F16" s="1"/>
  <c r="J16"/>
  <c r="G16" s="1"/>
  <c r="L16"/>
  <c r="M16"/>
  <c r="N16"/>
  <c r="B22"/>
  <c r="C22"/>
  <c r="D22"/>
  <c r="I22"/>
  <c r="F22" s="1"/>
  <c r="J22"/>
  <c r="H22" s="1"/>
  <c r="L22"/>
  <c r="M22"/>
  <c r="N22"/>
  <c r="B19"/>
  <c r="C19"/>
  <c r="D19"/>
  <c r="I19"/>
  <c r="F19" s="1"/>
  <c r="J19"/>
  <c r="G19" s="1"/>
  <c r="L19"/>
  <c r="M19"/>
  <c r="N19"/>
  <c r="B20"/>
  <c r="C20"/>
  <c r="D20"/>
  <c r="I20"/>
  <c r="F20" s="1"/>
  <c r="J20"/>
  <c r="G20" s="1"/>
  <c r="L20"/>
  <c r="M20"/>
  <c r="N20"/>
  <c r="B12"/>
  <c r="C12"/>
  <c r="D12"/>
  <c r="I12"/>
  <c r="F12" s="1"/>
  <c r="J12"/>
  <c r="G12" s="1"/>
  <c r="L12"/>
  <c r="M12"/>
  <c r="N12"/>
  <c r="B25"/>
  <c r="C25"/>
  <c r="D25"/>
  <c r="I25"/>
  <c r="F25" s="1"/>
  <c r="J25"/>
  <c r="H25" s="1"/>
  <c r="L25"/>
  <c r="M25"/>
  <c r="N25"/>
  <c r="B15"/>
  <c r="C15"/>
  <c r="K15" s="1"/>
  <c r="D15"/>
  <c r="I15"/>
  <c r="F15" s="1"/>
  <c r="J15"/>
  <c r="G15" s="1"/>
  <c r="L15"/>
  <c r="M15"/>
  <c r="N15"/>
  <c r="H16"/>
  <c r="E17"/>
  <c r="H15"/>
  <c r="H21"/>
  <c r="H10"/>
  <c r="H4"/>
  <c r="G25"/>
  <c r="G22"/>
  <c r="G5"/>
  <c r="G18"/>
  <c r="G13"/>
  <c r="G14"/>
  <c r="G9"/>
  <c r="G8"/>
  <c r="H17"/>
  <c r="K4" l="1"/>
  <c r="E8"/>
  <c r="E14"/>
  <c r="E18"/>
  <c r="E25"/>
  <c r="E9"/>
  <c r="K17"/>
  <c r="K3"/>
  <c r="H3"/>
  <c r="E13"/>
  <c r="K16"/>
  <c r="K23"/>
  <c r="K24"/>
  <c r="K6"/>
  <c r="H19"/>
  <c r="H6"/>
  <c r="H24"/>
  <c r="H23"/>
  <c r="E20"/>
  <c r="K12"/>
  <c r="K20"/>
  <c r="E19"/>
  <c r="K19"/>
  <c r="E21"/>
  <c r="K18"/>
  <c r="K9"/>
  <c r="E4"/>
  <c r="K8"/>
  <c r="E5"/>
  <c r="H20"/>
  <c r="E22"/>
  <c r="E15"/>
  <c r="E10"/>
  <c r="K13"/>
  <c r="H12"/>
  <c r="K5"/>
  <c r="K25"/>
  <c r="K22"/>
  <c r="K14"/>
  <c r="E3"/>
  <c r="E12"/>
  <c r="E16"/>
  <c r="E23"/>
  <c r="E24"/>
  <c r="E6"/>
</calcChain>
</file>

<file path=xl/sharedStrings.xml><?xml version="1.0" encoding="utf-8"?>
<sst xmlns="http://schemas.openxmlformats.org/spreadsheetml/2006/main" count="347" uniqueCount="192">
  <si>
    <r>
      <t xml:space="preserve">1. In some instances, </t>
    </r>
    <r>
      <rPr>
        <b/>
        <sz val="8"/>
        <rFont val="Arial"/>
        <family val="2"/>
      </rPr>
      <t>data entered into eSSCA are assigned to admitting hospitals other than the main acute hospitals</t>
    </r>
    <r>
      <rPr>
        <sz val="8"/>
        <rFont val="Arial"/>
        <family val="2"/>
      </rPr>
      <t xml:space="preserve"> participating in the Scottish Stroke Care Audit. Data for these hospitals are combined with data for their respective main acute hospitals.</t>
    </r>
  </si>
  <si>
    <r>
      <t xml:space="preserve">1. </t>
    </r>
    <r>
      <rPr>
        <b/>
        <sz val="8"/>
        <color indexed="8"/>
        <rFont val="Arial"/>
        <family val="2"/>
      </rPr>
      <t xml:space="preserve">Data presented are for hospitals using eSSCA where all relevant dates </t>
    </r>
    <r>
      <rPr>
        <sz val="8"/>
        <color indexed="8"/>
        <rFont val="Arial"/>
        <family val="2"/>
      </rPr>
      <t>(last event, referral, referral-received, appointment and examination)</t>
    </r>
    <r>
      <rPr>
        <b/>
        <sz val="8"/>
        <color indexed="8"/>
        <rFont val="Arial"/>
        <family val="2"/>
      </rPr>
      <t xml:space="preserve"> are present and ordered chronologically</t>
    </r>
    <r>
      <rPr>
        <sz val="8"/>
        <color indexed="8"/>
        <rFont val="Arial"/>
        <family val="2"/>
      </rPr>
      <t>.</t>
    </r>
  </si>
  <si>
    <t>Upper
CI</t>
  </si>
  <si>
    <t>Lower
CI</t>
  </si>
  <si>
    <r>
      <t>Within 4 Days: Confidence Interval</t>
    </r>
    <r>
      <rPr>
        <b/>
        <vertAlign val="superscript"/>
        <sz val="8"/>
        <color indexed="9"/>
        <rFont val="Arial"/>
        <family val="2"/>
      </rPr>
      <t>†</t>
    </r>
  </si>
  <si>
    <t>Number of patients</t>
  </si>
  <si>
    <t>Stroke Standard</t>
  </si>
  <si>
    <t>Difference in %</t>
  </si>
  <si>
    <t>Statistically Significant</t>
  </si>
  <si>
    <t>Chart Axis</t>
  </si>
  <si>
    <t>Hospital</t>
  </si>
  <si>
    <t>Numerator</t>
  </si>
  <si>
    <t>Denominator</t>
  </si>
  <si>
    <t>Borders</t>
  </si>
  <si>
    <t>Lanarkshire</t>
  </si>
  <si>
    <t>Fife</t>
  </si>
  <si>
    <t>Dumfries &amp; Galloway</t>
  </si>
  <si>
    <t>Tayside</t>
  </si>
  <si>
    <t>Ayrshire &amp; Arran</t>
  </si>
  <si>
    <t>Grampian</t>
  </si>
  <si>
    <t>Forth Valley</t>
  </si>
  <si>
    <t>Highland</t>
  </si>
  <si>
    <t>Western Isles</t>
  </si>
  <si>
    <t>Lothian</t>
  </si>
  <si>
    <t>Shetland</t>
  </si>
  <si>
    <t>Greater Glasgow &amp; Clyde</t>
  </si>
  <si>
    <t>Orkney</t>
  </si>
  <si>
    <t>Percentage</t>
  </si>
  <si>
    <t>return to List of Tables &amp; Charts</t>
  </si>
  <si>
    <t>(a) Same Day</t>
  </si>
  <si>
    <t>(b) 1 Day*</t>
  </si>
  <si>
    <t>Same Day</t>
  </si>
  <si>
    <t>Within 1 Day</t>
  </si>
  <si>
    <t>Within 2 Days</t>
  </si>
  <si>
    <t>1 Day</t>
  </si>
  <si>
    <t>2 Days</t>
  </si>
  <si>
    <t>Ayr Hospital</t>
  </si>
  <si>
    <t>Ayr</t>
  </si>
  <si>
    <t>Crosshouse Hospital</t>
  </si>
  <si>
    <t>Crosshouse</t>
  </si>
  <si>
    <t>Crosshouse Hospital, Kilmarnock</t>
  </si>
  <si>
    <t>Borders General Hospital</t>
  </si>
  <si>
    <t>Borders General Hospital, Melrose</t>
  </si>
  <si>
    <t>Dumfries &amp; Galloway Royal Infirmary</t>
  </si>
  <si>
    <t>DGRI</t>
  </si>
  <si>
    <t>Dumfries &amp; Galloway Royal Infirmary (DGRI)</t>
  </si>
  <si>
    <t>Galloway Community Hospital</t>
  </si>
  <si>
    <t>Victoria Hospital, Kirkcaldy (VHK)</t>
  </si>
  <si>
    <t>Forth Valley Royal Hospital</t>
  </si>
  <si>
    <t>Forth Valley Royal Hospital, Larbert (FVRH)</t>
  </si>
  <si>
    <t>Aberdeen Royal Infirmary</t>
  </si>
  <si>
    <t>Aberdeen Royal Infirmary (ARI)</t>
  </si>
  <si>
    <t>Dr Gray's Hospital</t>
  </si>
  <si>
    <t>Dr Grays</t>
  </si>
  <si>
    <t>Dr Gray's Hospital, Elgin</t>
  </si>
  <si>
    <t>Caithness General Hospital</t>
  </si>
  <si>
    <t>Lorn &amp; Islands Hospital</t>
  </si>
  <si>
    <t>L&amp;I</t>
  </si>
  <si>
    <t>Lorn &amp; Islands Hospital, Oban</t>
  </si>
  <si>
    <t>Raigmore Hospital</t>
  </si>
  <si>
    <t>Raigmore</t>
  </si>
  <si>
    <t>Raigmore Hospital, Inverness</t>
  </si>
  <si>
    <t>Hairmyres Hospital</t>
  </si>
  <si>
    <t>Hairmyres</t>
  </si>
  <si>
    <t>Hairmyres Hospital, East Kilbride</t>
  </si>
  <si>
    <t>Monklands Hospital</t>
  </si>
  <si>
    <t>Monklands</t>
  </si>
  <si>
    <t>Wishaw General Hospital</t>
  </si>
  <si>
    <t>Wishaw</t>
  </si>
  <si>
    <t>Royal Infirmary of Edinburgh</t>
  </si>
  <si>
    <t>RIE</t>
  </si>
  <si>
    <t>Royal Infirmary of Edinburgh at Little France (RIE)</t>
  </si>
  <si>
    <t>St John's Hospital</t>
  </si>
  <si>
    <t>SJH</t>
  </si>
  <si>
    <t>St John's Hospital, Livingston (SJH)</t>
  </si>
  <si>
    <t>Western General Hospital</t>
  </si>
  <si>
    <t>WGH</t>
  </si>
  <si>
    <t>Western General Hospital, Edinburgh (WGH)</t>
  </si>
  <si>
    <t>Balfour Hospital</t>
  </si>
  <si>
    <t>Balfour</t>
  </si>
  <si>
    <t>Balfour Hospital, Orkney</t>
  </si>
  <si>
    <t>Ninewells Hospital</t>
  </si>
  <si>
    <t>Ninewells</t>
  </si>
  <si>
    <t>Ninewells Hospital, Dundee</t>
  </si>
  <si>
    <t>Perth Royal Infirmary</t>
  </si>
  <si>
    <t>PRI</t>
  </si>
  <si>
    <t>Perth Royal Infirmary (PRI)</t>
  </si>
  <si>
    <t>Western Isles Hospital</t>
  </si>
  <si>
    <t>Western Isles Hospital (WIH)</t>
  </si>
  <si>
    <t>Scotland</t>
  </si>
  <si>
    <t>NHS Board Summary</t>
  </si>
  <si>
    <t>NHS board of hospital</t>
  </si>
  <si>
    <t>Within 4 Days</t>
  </si>
  <si>
    <t>Within 7 Days</t>
  </si>
  <si>
    <t>5-7 Days</t>
  </si>
  <si>
    <t>&lt;=7 Days</t>
  </si>
  <si>
    <t>Queen Margaret Hospital</t>
  </si>
  <si>
    <t>QMH</t>
  </si>
  <si>
    <t>Queen Margaret Hospital, Dunfermline (QMH)</t>
  </si>
  <si>
    <t>VHK</t>
  </si>
  <si>
    <t>ARI</t>
  </si>
  <si>
    <t>Total</t>
  </si>
  <si>
    <t>Confidence Interval</t>
  </si>
  <si>
    <t>FVRH</t>
  </si>
  <si>
    <t>Title</t>
  </si>
  <si>
    <t>Page number in printed report</t>
  </si>
  <si>
    <t>GCH*</t>
  </si>
  <si>
    <t>Caithness*</t>
  </si>
  <si>
    <t>Stroke Standard (2013)</t>
  </si>
  <si>
    <t>Victoria Hospital Kirkcaldy</t>
  </si>
  <si>
    <t>Table 1: Poisson distribution 95% confidence limits.</t>
  </si>
  <si>
    <t>Observed</t>
  </si>
  <si>
    <t>Lower Confidence Limit</t>
  </si>
  <si>
    <t>Upper Confidence Limit</t>
  </si>
  <si>
    <t/>
  </si>
  <si>
    <t>There are instances where elements of the outpatient timeline share the same or similar data point and might not be visible.  In these instances the most recent part of the timeline sits on top indicating that the elements have been delivered closely together.</t>
  </si>
  <si>
    <t>Horizontal line reflects Scottish Stroke Care Standard (2013) of 80% of TIA patients being seen in specialist stroke/ TIA clinic within 4 days of receipt of referral.</t>
  </si>
  <si>
    <t>NHSScotland</t>
  </si>
  <si>
    <t>Monklands Hospital, Airdrie</t>
  </si>
  <si>
    <t>1. In some instances, data entered into eSSCA are assigned to admitting hospitals other than the main acute hospitals participating in the Scottish Stroke Care Audit. Data for these hospitals are combined with data for their respective main acute hospitals.</t>
  </si>
  <si>
    <t>3. The chart only includes events where all relevant dates (last event, event to referral, referral received, appointment, attendance and imaging) are present and ordered chronologically.</t>
  </si>
  <si>
    <t>Count</t>
  </si>
  <si>
    <t>.00</t>
  </si>
  <si>
    <t>1.00</t>
  </si>
  <si>
    <t>2015.00</t>
  </si>
  <si>
    <t>2016.00</t>
  </si>
  <si>
    <t>2016 (%)</t>
  </si>
  <si>
    <t>CI
2016</t>
  </si>
  <si>
    <t>Confidence Interval 2016 (%)</t>
  </si>
  <si>
    <t>Q4_UNIT_WHERE_SEEN * OP_CLINIC_4DAYS * OP_CLINIC_YEAR Crosstabulation</t>
  </si>
  <si>
    <t>OP_CLINIC_YEAR</t>
  </si>
  <si>
    <t>OP_CLINIC_4DAYS</t>
  </si>
  <si>
    <t>Q4_UNIT_WHERE_SEEN</t>
  </si>
  <si>
    <t>Campbeltown Hospital</t>
  </si>
  <si>
    <t>Mid Argyll Hospital</t>
  </si>
  <si>
    <t xml:space="preserve"> </t>
  </si>
  <si>
    <t>Note that some percentages are based on very small numbers of records.</t>
  </si>
  <si>
    <t>1. The source database, eSSCA, captures information about stroke type for outpatients via a question on stroke pathology but also includes additional variables to indicate Transient Ischaemic Attack (TIA), transient monocular blindness (TMB) and retinal artery occlusion (RAO). The cohort of patients for Table NN is based on outpatients with an ischaemic stroke, TIA, TMB or RAO. This group differs slightly from the outpatient cohort used elsewhere in this National Report because of its restriction to stroke patients with ischaemic events rather than patients with any type of cerebrovascular diagnosis.</t>
  </si>
  <si>
    <t>Within 3 Days</t>
  </si>
  <si>
    <t>click here for the SSCA web site where a PDF copy of the Scottish Stroke Improvement Plan may be viewed and/or downloaded</t>
  </si>
  <si>
    <t>3. During 2016, NHS Ayrshire &amp; Arran reorganised its services for acute stroke patients, transferring to Crosshouse Hospital the services previously provided in Ayr Hospital.</t>
  </si>
  <si>
    <t>4. During 2016, NHS Ayrshire &amp; Arran reorganised its services for acute stroke patients, transferring to Crosshouse Hospital the services previously provided in Ayr Hospital.</t>
  </si>
  <si>
    <t>Number with ischaemic diagnosis</t>
  </si>
  <si>
    <t>Number on anticoagulation at onset of current cerebrovascular event or on aspirin or another antiplatelet at first assessment</t>
  </si>
  <si>
    <t>Percentage on anticoagulation at onset of current cerebrovascular event or on aspirin or another antiplatelet at first assessment</t>
  </si>
  <si>
    <t>2017 (%)</t>
  </si>
  <si>
    <t>Confidence interval 2017 (%)</t>
  </si>
  <si>
    <t>2017 (%) - statistically significant improvement</t>
  </si>
  <si>
    <t>2017 (%) - statistically significant decline</t>
  </si>
  <si>
    <t>CI
2017</t>
  </si>
  <si>
    <t>2017 (%) - no statistically significant change</t>
  </si>
  <si>
    <t>(c) 2 Day*</t>
  </si>
  <si>
    <t>(d) 3 Day*</t>
  </si>
  <si>
    <t>(e) 4 Day*</t>
  </si>
  <si>
    <t>(f) 5-7 Days*</t>
  </si>
  <si>
    <t>(g) &lt;=7 days**</t>
  </si>
  <si>
    <t>3 Days</t>
  </si>
  <si>
    <t>4 Days</t>
  </si>
  <si>
    <t>Note that the Scotland column in the chart is coloured green, amber, red and grey simply to differentiate it from the hospital columns and the colours are not indicative of performance. Dark green corresponds to 'Same Day', red corresponds to '1 Day', amber corresponds to '2 Days',  light green corresponds to '3 Days' and grey corresponds to '4 Days'.
The chart columns are ranked, by hospital, on the percentage within 4 days.</t>
  </si>
  <si>
    <r>
      <t xml:space="preserve">2. The following </t>
    </r>
    <r>
      <rPr>
        <b/>
        <sz val="8"/>
        <rFont val="Arial"/>
        <family val="2"/>
      </rPr>
      <t>hospitals either do not hold specialist stroke/TIA clinics or do not collect and submit data to SSCA</t>
    </r>
    <r>
      <rPr>
        <sz val="8"/>
        <rFont val="Arial"/>
        <family val="2"/>
      </rPr>
      <t xml:space="preserve"> – Caithness, QEUH, WIG, GCH, Belford, GRI, IRH, VI Glasgow, RAH, Gilbert Bain and Uist &amp; Barra. The </t>
    </r>
    <r>
      <rPr>
        <b/>
        <sz val="8"/>
        <rFont val="Arial"/>
        <family val="2"/>
      </rPr>
      <t>omission of these data may affect the estimate of national performance</t>
    </r>
    <r>
      <rPr>
        <sz val="8"/>
        <rFont val="Arial"/>
        <family val="2"/>
      </rPr>
      <t xml:space="preserve"> based on those hospitals contributing to SSCA.</t>
    </r>
  </si>
  <si>
    <t>Fife combined</t>
  </si>
  <si>
    <t>Percentage of patients with definite cerebrovascular diagnosis seen in neurovascular clinic with referral to examination time (days):  same day and within 1, 2, 3 &amp; 4 days, 2017 data.</t>
  </si>
  <si>
    <t>2. The following hospitals either do not hold specialist stroke/TIA clinics or do not collect and submit data to SSCA – Belford, GRI, IRH, QEUH, RAH,Gilbert Bain and Uist &amp; Barra. The omission of these data may affect the estimate of national performance based on those hospitals contributing to SSCA.</t>
  </si>
  <si>
    <t>4. Cameron Hospital had only one event and Mid Argyll Hospital had only two events in 2017 and these have not been included in the chart. However, these events are included in calculating the median waits for Scotland.</t>
  </si>
  <si>
    <t>5. During 2016, NHS Ayrshire &amp; Arran reorganised its services for acute stroke patients, transferring to Crosshouse Hospital the services previously provided in Ayr Hospital. The 2016 events for Ayr Hospital have not been included separately in the chart but have been used to calculate the 2016 median waits for Scotland.</t>
  </si>
  <si>
    <t>4. During 2017 NHS Dumfries &amp; Galloway opened the New Dumfries &amp; Galloway Royal Infirmary.</t>
  </si>
  <si>
    <t>Scottish Stroke Care Audit 2018 National Report: Stroke Services in Scottish Hospitals, Data Relating to 2017.</t>
  </si>
  <si>
    <t>Patients with ischaemic diagnosis seen in specialist stroke/TIA clinics during 2017</t>
  </si>
  <si>
    <t>Chart 4.1</t>
  </si>
  <si>
    <t>Chart 4.1  Percentage of patients with definite cerebrovascular diagnosis seen in specialist stroke/ TIA clinic with referral to examination time within 4 days, 2016 and 2017 data.</t>
  </si>
  <si>
    <t>Notes regarding Chart 4.1:</t>
  </si>
  <si>
    <t>Chart 4.2   Percentage of patients with definite cerebrovascular diagnosis seen in specialist stroke/ TIA clinic with referral to examination time (days): same day and within 1, 2, 3 &amp; 4 days, 2017 data.</t>
  </si>
  <si>
    <t>Notes regarding Chart 4.2:</t>
  </si>
  <si>
    <t>Chart 4.2</t>
  </si>
  <si>
    <t>Chart 4.3 Median waits since stroke event to points on the outpatient imaging timeline, 2016 and 2017 data.</t>
  </si>
  <si>
    <t>Notes regarding Chart 4.3:</t>
  </si>
  <si>
    <t>Percentage of patients with definite cerebrovascular diagnosis seen in specialist stroke/ TIA clinic with referral to examination time within 4 days, 2016 and 2017 data.</t>
  </si>
  <si>
    <t xml:space="preserve">Chart 4.3 </t>
  </si>
  <si>
    <t>view Chart 4.1 data</t>
  </si>
  <si>
    <t>3. For NHS Fife, the outpatient service for patients with suspected cerebrovascular conditions functions as a single service delivered across two sites, Queen Margaret Hospital and Victoria Hospital Kirkcaldy. Chart 4.2 separates the performance for these hospitals but they should be considered as a single NHS Fife service. The combined performance for 2016 and 2017 shows 82% and 81% respectively.</t>
  </si>
  <si>
    <t>view Chart 4.2 data</t>
  </si>
  <si>
    <t>5. During 2017 NHS Dumfries &amp; Galloway opened the New Dumfries &amp; Galloway Royal Infirmary.</t>
  </si>
  <si>
    <t>6. During 2017 NHS Dumfries &amp; Galloway opened the New Dumfries &amp; Galloway Royal Infirmary.</t>
  </si>
  <si>
    <t>Table 4.1  Patients with ischaemic diagnosis seen in specialist stroke/ TIA clinics and on anticoagulation at onset of current cerebrovascular event or on aspirin or another antiplatelet at first assessment, 2017 data.</t>
  </si>
  <si>
    <t xml:space="preserve">Table 4.1 </t>
  </si>
  <si>
    <t>Note that the full list, including other sections, appears in the PDF version of the report as Appendix B</t>
  </si>
  <si>
    <t>Table/ Chart* Number</t>
  </si>
  <si>
    <t>* Some chart worksheets may have a separate data worksheet showing the numbers upon which the chart is based.</t>
  </si>
  <si>
    <t>Section 4</t>
  </si>
  <si>
    <t>Patients with ischaemic diagnosis seen in specialist stroke/ TIA clinics and on anticoagulation at onset of current cerebrovascular event or on aspirin or another antiplatelet at first assessment, 2017 data.</t>
  </si>
  <si>
    <t>Median waits since stroke event to points on the outpatient imaging timeline, 2016 and 2017 data.</t>
  </si>
  <si>
    <t>Notes regarding Table 4.1:</t>
  </si>
</sst>
</file>

<file path=xl/styles.xml><?xml version="1.0" encoding="utf-8"?>
<styleSheet xmlns="http://schemas.openxmlformats.org/spreadsheetml/2006/main">
  <numFmts count="4">
    <numFmt numFmtId="164" formatCode="0.0"/>
    <numFmt numFmtId="165" formatCode="#\ ###\ ##0"/>
    <numFmt numFmtId="166" formatCode="0.0%"/>
    <numFmt numFmtId="167" formatCode="###0"/>
  </numFmts>
  <fonts count="50">
    <font>
      <sz val="11"/>
      <color theme="1"/>
      <name val="Calibri"/>
      <family val="2"/>
      <scheme val="minor"/>
    </font>
    <font>
      <sz val="11"/>
      <color theme="1"/>
      <name val="Calibri"/>
      <family val="2"/>
    </font>
    <font>
      <sz val="11"/>
      <color theme="1"/>
      <name val="Calibri"/>
      <family val="2"/>
    </font>
    <font>
      <sz val="10"/>
      <color theme="1"/>
      <name val="Arial"/>
      <family val="2"/>
    </font>
    <font>
      <sz val="10"/>
      <color theme="1"/>
      <name val="Arial"/>
      <family val="2"/>
    </font>
    <font>
      <sz val="10"/>
      <color theme="1"/>
      <name val="Arial"/>
      <family val="2"/>
    </font>
    <font>
      <sz val="11"/>
      <color indexed="8"/>
      <name val="Calibri"/>
      <family val="2"/>
    </font>
    <font>
      <sz val="10"/>
      <name val="Arial"/>
      <family val="2"/>
    </font>
    <font>
      <b/>
      <sz val="10"/>
      <name val="Arial"/>
      <family val="2"/>
    </font>
    <font>
      <sz val="11"/>
      <color indexed="8"/>
      <name val="Calibri"/>
      <family val="2"/>
    </font>
    <font>
      <b/>
      <sz val="8"/>
      <color indexed="9"/>
      <name val="Arial"/>
      <family val="2"/>
    </font>
    <font>
      <sz val="8"/>
      <color indexed="8"/>
      <name val="Arial"/>
      <family val="2"/>
    </font>
    <font>
      <sz val="8"/>
      <name val="Arial"/>
      <family val="2"/>
    </font>
    <font>
      <sz val="9"/>
      <color indexed="8"/>
      <name val="Calibri"/>
      <family val="2"/>
    </font>
    <font>
      <sz val="9"/>
      <name val="Arial"/>
      <family val="2"/>
    </font>
    <font>
      <u/>
      <sz val="10"/>
      <color indexed="12"/>
      <name val="Arial"/>
      <family val="2"/>
    </font>
    <font>
      <i/>
      <u/>
      <sz val="8"/>
      <color indexed="12"/>
      <name val="Arial"/>
      <family val="2"/>
    </font>
    <font>
      <sz val="10"/>
      <name val="Arial"/>
      <family val="2"/>
    </font>
    <font>
      <b/>
      <sz val="8"/>
      <name val="Arial"/>
      <family val="2"/>
    </font>
    <font>
      <i/>
      <sz val="10"/>
      <name val="Arial"/>
      <family val="2"/>
    </font>
    <font>
      <b/>
      <sz val="10"/>
      <color indexed="9"/>
      <name val="Arial"/>
      <family val="2"/>
    </font>
    <font>
      <i/>
      <sz val="10"/>
      <color indexed="22"/>
      <name val="Arial"/>
      <family val="2"/>
    </font>
    <font>
      <b/>
      <vertAlign val="superscript"/>
      <sz val="8"/>
      <color indexed="9"/>
      <name val="Arial"/>
      <family val="2"/>
    </font>
    <font>
      <i/>
      <sz val="8"/>
      <name val="Arial"/>
      <family val="2"/>
    </font>
    <font>
      <b/>
      <i/>
      <u/>
      <sz val="10"/>
      <color indexed="12"/>
      <name val="Arial"/>
      <family val="2"/>
    </font>
    <font>
      <u/>
      <sz val="10"/>
      <color indexed="12"/>
      <name val="Arial"/>
      <family val="2"/>
    </font>
    <font>
      <i/>
      <sz val="10"/>
      <color indexed="9"/>
      <name val="Arial"/>
      <family val="2"/>
    </font>
    <font>
      <b/>
      <sz val="8"/>
      <color indexed="8"/>
      <name val="Arial"/>
      <family val="2"/>
    </font>
    <font>
      <sz val="10"/>
      <name val="Arial"/>
      <family val="2"/>
    </font>
    <font>
      <b/>
      <sz val="8"/>
      <color indexed="55"/>
      <name val="Arial"/>
      <family val="2"/>
    </font>
    <font>
      <b/>
      <sz val="7"/>
      <color indexed="55"/>
      <name val="Arial"/>
      <family val="2"/>
    </font>
    <font>
      <sz val="8"/>
      <color indexed="55"/>
      <name val="Arial"/>
      <family val="2"/>
    </font>
    <font>
      <sz val="9"/>
      <color indexed="55"/>
      <name val="Calibri"/>
      <family val="2"/>
    </font>
    <font>
      <sz val="8"/>
      <name val="Courier"/>
      <family val="3"/>
    </font>
    <font>
      <sz val="8"/>
      <color theme="1"/>
      <name val="Arial"/>
      <family val="2"/>
    </font>
    <font>
      <sz val="9"/>
      <color theme="1"/>
      <name val="Arial"/>
      <family val="2"/>
    </font>
    <font>
      <sz val="11"/>
      <color theme="1"/>
      <name val="Calibri"/>
      <family val="2"/>
      <scheme val="minor"/>
    </font>
    <font>
      <sz val="10"/>
      <name val="Arial"/>
      <family val="2"/>
      <charset val="1"/>
    </font>
    <font>
      <u/>
      <sz val="10"/>
      <name val="Arial"/>
      <family val="2"/>
    </font>
    <font>
      <b/>
      <i/>
      <sz val="10"/>
      <color rgb="FF333399"/>
      <name val="Arial"/>
      <family val="2"/>
    </font>
    <font>
      <b/>
      <sz val="9"/>
      <color theme="0"/>
      <name val="Cambria"/>
      <family val="1"/>
    </font>
    <font>
      <sz val="10"/>
      <color theme="0"/>
      <name val="Cambria"/>
      <family val="1"/>
    </font>
    <font>
      <sz val="9"/>
      <color theme="0"/>
      <name val="Cambria"/>
      <family val="1"/>
    </font>
    <font>
      <sz val="8"/>
      <color theme="0"/>
      <name val="Cambria"/>
      <family val="1"/>
    </font>
    <font>
      <sz val="10"/>
      <color theme="0" tint="-0.14999847407452621"/>
      <name val="Arial"/>
      <family val="2"/>
    </font>
    <font>
      <sz val="8"/>
      <color theme="0" tint="-0.34998626667073579"/>
      <name val="Arial"/>
      <family val="2"/>
    </font>
    <font>
      <sz val="9"/>
      <color theme="1"/>
      <name val="Calibri"/>
      <family val="2"/>
      <scheme val="minor"/>
    </font>
    <font>
      <i/>
      <sz val="8"/>
      <color indexed="8"/>
      <name val="Arial"/>
      <family val="2"/>
    </font>
    <font>
      <sz val="11"/>
      <color theme="1"/>
      <name val="Arial"/>
      <family val="2"/>
    </font>
    <font>
      <b/>
      <sz val="10"/>
      <color rgb="FF333399"/>
      <name val="Arial"/>
      <family val="2"/>
    </font>
  </fonts>
  <fills count="10">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55"/>
        <bgColor indexed="64"/>
      </patternFill>
    </fill>
    <fill>
      <patternFill patternType="solid">
        <fgColor indexed="57"/>
        <bgColor indexed="64"/>
      </patternFill>
    </fill>
    <fill>
      <patternFill patternType="solid">
        <fgColor indexed="47"/>
        <bgColor indexed="64"/>
      </patternFill>
    </fill>
    <fill>
      <patternFill patternType="solid">
        <fgColor indexed="10"/>
        <bgColor indexed="64"/>
      </patternFill>
    </fill>
    <fill>
      <patternFill patternType="solid">
        <fgColor theme="0"/>
        <bgColor indexed="64"/>
      </patternFill>
    </fill>
    <fill>
      <patternFill patternType="solid">
        <fgColor theme="0" tint="-0.14999847407452621"/>
        <bgColor indexed="64"/>
      </patternFill>
    </fill>
  </fills>
  <borders count="66">
    <border>
      <left/>
      <right/>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9"/>
      </left>
      <right style="thin">
        <color indexed="9"/>
      </right>
      <top/>
      <bottom style="thin">
        <color indexed="12"/>
      </bottom>
      <diagonal/>
    </border>
    <border>
      <left style="thin">
        <color indexed="9"/>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9"/>
      </right>
      <top style="hair">
        <color indexed="64"/>
      </top>
      <bottom style="hair">
        <color indexed="64"/>
      </bottom>
      <diagonal/>
    </border>
    <border>
      <left style="thin">
        <color indexed="62"/>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9"/>
      </left>
      <right style="thin">
        <color indexed="9"/>
      </right>
      <top style="thin">
        <color indexed="9"/>
      </top>
      <bottom style="thin">
        <color indexed="62"/>
      </bottom>
      <diagonal/>
    </border>
    <border>
      <left style="thin">
        <color indexed="62"/>
      </left>
      <right style="thin">
        <color indexed="9"/>
      </right>
      <top style="thin">
        <color indexed="62"/>
      </top>
      <bottom style="thin">
        <color indexed="9"/>
      </bottom>
      <diagonal/>
    </border>
    <border>
      <left/>
      <right style="thin">
        <color indexed="9"/>
      </right>
      <top style="thin">
        <color indexed="62"/>
      </top>
      <bottom style="thin">
        <color indexed="9"/>
      </bottom>
      <diagonal/>
    </border>
    <border>
      <left style="thin">
        <color indexed="9"/>
      </left>
      <right style="thin">
        <color indexed="9"/>
      </right>
      <top style="thin">
        <color indexed="62"/>
      </top>
      <bottom style="thin">
        <color indexed="9"/>
      </bottom>
      <diagonal/>
    </border>
    <border>
      <left style="thin">
        <color indexed="9"/>
      </left>
      <right style="thin">
        <color indexed="9"/>
      </right>
      <top/>
      <bottom style="thin">
        <color indexed="9"/>
      </bottom>
      <diagonal/>
    </border>
    <border>
      <left style="thin">
        <color indexed="62"/>
      </left>
      <right style="thin">
        <color indexed="9"/>
      </right>
      <top style="thin">
        <color indexed="9"/>
      </top>
      <bottom style="thin">
        <color indexed="62"/>
      </bottom>
      <diagonal/>
    </border>
    <border>
      <left/>
      <right style="thin">
        <color indexed="9"/>
      </right>
      <top style="thin">
        <color indexed="9"/>
      </top>
      <bottom style="thin">
        <color indexed="62"/>
      </bottom>
      <diagonal/>
    </border>
    <border>
      <left style="thin">
        <color indexed="9"/>
      </left>
      <right style="thin">
        <color indexed="62"/>
      </right>
      <top style="thin">
        <color indexed="9"/>
      </top>
      <bottom style="thin">
        <color indexed="62"/>
      </bottom>
      <diagonal/>
    </border>
    <border>
      <left style="thin">
        <color indexed="9"/>
      </left>
      <right/>
      <top style="thin">
        <color indexed="9"/>
      </top>
      <bottom style="thin">
        <color indexed="62"/>
      </bottom>
      <diagonal/>
    </border>
    <border>
      <left/>
      <right/>
      <top style="thin">
        <color indexed="62"/>
      </top>
      <bottom style="thin">
        <color indexed="9"/>
      </bottom>
      <diagonal/>
    </border>
    <border>
      <left/>
      <right/>
      <top/>
      <bottom style="thin">
        <color indexed="9"/>
      </bottom>
      <diagonal/>
    </border>
    <border>
      <left/>
      <right/>
      <top/>
      <bottom style="thin">
        <color indexed="62"/>
      </bottom>
      <diagonal/>
    </border>
    <border>
      <left/>
      <right/>
      <top style="thin">
        <color indexed="62"/>
      </top>
      <bottom/>
      <diagonal/>
    </border>
    <border>
      <left style="thin">
        <color indexed="9"/>
      </left>
      <right/>
      <top/>
      <bottom style="thin">
        <color indexed="9"/>
      </bottom>
      <diagonal/>
    </border>
    <border>
      <left style="thin">
        <color indexed="62"/>
      </left>
      <right/>
      <top style="thin">
        <color indexed="62"/>
      </top>
      <bottom style="thin">
        <color indexed="62"/>
      </bottom>
      <diagonal/>
    </border>
    <border>
      <left style="thin">
        <color indexed="62"/>
      </left>
      <right style="thin">
        <color indexed="62"/>
      </right>
      <top/>
      <bottom style="thin">
        <color indexed="62"/>
      </bottom>
      <diagonal/>
    </border>
    <border>
      <left style="thin">
        <color indexed="62"/>
      </left>
      <right style="thin">
        <color indexed="62"/>
      </right>
      <top style="thin">
        <color indexed="62"/>
      </top>
      <bottom/>
      <diagonal/>
    </border>
    <border>
      <left style="thin">
        <color indexed="9"/>
      </left>
      <right/>
      <top style="thin">
        <color indexed="62"/>
      </top>
      <bottom style="thin">
        <color indexed="9"/>
      </bottom>
      <diagonal/>
    </border>
    <border>
      <left style="thin">
        <color indexed="62"/>
      </left>
      <right/>
      <top/>
      <bottom/>
      <diagonal/>
    </border>
    <border>
      <left style="thin">
        <color indexed="62"/>
      </left>
      <right style="thin">
        <color indexed="62"/>
      </right>
      <top/>
      <bottom/>
      <diagonal/>
    </border>
    <border>
      <left/>
      <right style="thin">
        <color indexed="62"/>
      </right>
      <top style="thin">
        <color indexed="62"/>
      </top>
      <bottom style="thin">
        <color indexed="9"/>
      </bottom>
      <diagonal/>
    </border>
    <border>
      <left style="thin">
        <color indexed="9"/>
      </left>
      <right/>
      <top style="thin">
        <color indexed="62"/>
      </top>
      <bottom/>
      <diagonal/>
    </border>
    <border>
      <left style="thin">
        <color indexed="9"/>
      </left>
      <right/>
      <top/>
      <bottom style="thin">
        <color indexed="12"/>
      </bottom>
      <diagonal/>
    </border>
    <border>
      <left/>
      <right style="thin">
        <color indexed="9"/>
      </right>
      <top/>
      <bottom/>
      <diagonal/>
    </border>
    <border>
      <left/>
      <right style="thin">
        <color indexed="9"/>
      </right>
      <top/>
      <bottom style="thin">
        <color indexed="12"/>
      </bottom>
      <diagonal/>
    </border>
    <border>
      <left/>
      <right style="thin">
        <color indexed="9"/>
      </right>
      <top style="thin">
        <color indexed="62"/>
      </top>
      <bottom/>
      <diagonal/>
    </border>
    <border>
      <left/>
      <right style="thin">
        <color indexed="62"/>
      </right>
      <top/>
      <bottom/>
      <diagonal/>
    </border>
    <border>
      <left style="thin">
        <color indexed="9"/>
      </left>
      <right style="thin">
        <color indexed="62"/>
      </right>
      <top style="thin">
        <color indexed="9"/>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2"/>
      </left>
      <right style="thin">
        <color theme="0"/>
      </right>
      <top style="thin">
        <color indexed="62"/>
      </top>
      <bottom style="thin">
        <color indexed="9"/>
      </bottom>
      <diagonal/>
    </border>
    <border>
      <left style="thin">
        <color theme="0"/>
      </left>
      <right style="thin">
        <color theme="0"/>
      </right>
      <top style="thin">
        <color indexed="62"/>
      </top>
      <bottom style="thin">
        <color indexed="9"/>
      </bottom>
      <diagonal/>
    </border>
    <border>
      <left style="thin">
        <color theme="0"/>
      </left>
      <right style="thin">
        <color indexed="62"/>
      </right>
      <top style="thin">
        <color indexed="62"/>
      </top>
      <bottom style="thin">
        <color indexed="9"/>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top style="thin">
        <color indexed="62"/>
      </top>
      <bottom/>
      <diagonal/>
    </border>
    <border>
      <left/>
      <right/>
      <top style="thin">
        <color indexed="62"/>
      </top>
      <bottom/>
      <diagonal/>
    </border>
    <border>
      <left/>
      <right style="thin">
        <color indexed="62"/>
      </right>
      <top style="thin">
        <color indexed="62"/>
      </top>
      <bottom/>
      <diagonal/>
    </border>
    <border>
      <left style="thin">
        <color indexed="62"/>
      </left>
      <right/>
      <top/>
      <bottom style="thin">
        <color indexed="9"/>
      </bottom>
      <diagonal/>
    </border>
    <border>
      <left/>
      <right/>
      <top/>
      <bottom style="thin">
        <color indexed="9"/>
      </bottom>
      <diagonal/>
    </border>
    <border>
      <left/>
      <right style="thin">
        <color indexed="62"/>
      </right>
      <top/>
      <bottom style="thin">
        <color indexed="9"/>
      </bottom>
      <diagonal/>
    </border>
    <border>
      <left style="thin">
        <color indexed="62"/>
      </left>
      <right style="thin">
        <color theme="0"/>
      </right>
      <top style="thin">
        <color indexed="62"/>
      </top>
      <bottom style="thin">
        <color theme="0"/>
      </bottom>
      <diagonal/>
    </border>
    <border>
      <left style="thin">
        <color theme="0"/>
      </left>
      <right style="thin">
        <color indexed="62"/>
      </right>
      <top style="thin">
        <color indexed="62"/>
      </top>
      <bottom style="thin">
        <color theme="0"/>
      </bottom>
      <diagonal/>
    </border>
    <border>
      <left style="thin">
        <color indexed="62"/>
      </left>
      <right style="thin">
        <color theme="0"/>
      </right>
      <top style="thin">
        <color theme="0"/>
      </top>
      <bottom style="thin">
        <color indexed="62"/>
      </bottom>
      <diagonal/>
    </border>
    <border>
      <left style="thin">
        <color theme="0"/>
      </left>
      <right style="thin">
        <color indexed="62"/>
      </right>
      <top style="thin">
        <color theme="0"/>
      </top>
      <bottom style="thin">
        <color indexed="62"/>
      </bottom>
      <diagonal/>
    </border>
  </borders>
  <cellStyleXfs count="18">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7" fillId="0" borderId="0"/>
    <xf numFmtId="0" fontId="28" fillId="0" borderId="0"/>
    <xf numFmtId="0" fontId="9" fillId="0" borderId="0"/>
    <xf numFmtId="0" fontId="6" fillId="0" borderId="0"/>
    <xf numFmtId="0" fontId="33" fillId="0" borderId="0"/>
    <xf numFmtId="0" fontId="7" fillId="0" borderId="0"/>
    <xf numFmtId="0" fontId="7" fillId="0" borderId="0"/>
    <xf numFmtId="0" fontId="15" fillId="0" borderId="0" applyNumberFormat="0" applyFill="0" applyBorder="0" applyAlignment="0" applyProtection="0">
      <alignment vertical="top"/>
      <protection locked="0"/>
    </xf>
    <xf numFmtId="0" fontId="36" fillId="0" borderId="0"/>
    <xf numFmtId="0" fontId="37" fillId="0" borderId="0"/>
    <xf numFmtId="0" fontId="4" fillId="0" borderId="0"/>
    <xf numFmtId="0" fontId="3" fillId="0" borderId="0"/>
    <xf numFmtId="0" fontId="2" fillId="0" borderId="0"/>
    <xf numFmtId="0" fontId="1" fillId="0" borderId="0"/>
  </cellStyleXfs>
  <cellXfs count="234">
    <xf numFmtId="0" fontId="0" fillId="0" borderId="0" xfId="0"/>
    <xf numFmtId="0" fontId="7" fillId="0" borderId="0" xfId="4" applyAlignment="1">
      <alignment horizontal="center"/>
    </xf>
    <xf numFmtId="0" fontId="7" fillId="0" borderId="0" xfId="4"/>
    <xf numFmtId="0" fontId="29" fillId="2" borderId="1" xfId="6" applyFont="1" applyFill="1" applyBorder="1" applyAlignment="1">
      <alignment vertical="center"/>
    </xf>
    <xf numFmtId="0" fontId="29" fillId="2" borderId="2" xfId="6" applyFont="1" applyFill="1" applyBorder="1" applyAlignment="1">
      <alignment vertical="center"/>
    </xf>
    <xf numFmtId="0" fontId="11" fillId="0" borderId="0" xfId="6" applyFont="1"/>
    <xf numFmtId="0" fontId="10" fillId="3" borderId="3" xfId="6" applyFont="1" applyFill="1" applyBorder="1" applyAlignment="1">
      <alignment horizontal="center" vertical="center"/>
    </xf>
    <xf numFmtId="0" fontId="10" fillId="3" borderId="3" xfId="6" applyFont="1" applyFill="1" applyBorder="1" applyAlignment="1">
      <alignment horizontal="center" vertical="center" wrapText="1"/>
    </xf>
    <xf numFmtId="0" fontId="29" fillId="2" borderId="4" xfId="6" applyFont="1" applyFill="1" applyBorder="1" applyAlignment="1">
      <alignment horizontal="center" vertical="center" wrapText="1"/>
    </xf>
    <xf numFmtId="0" fontId="29" fillId="2" borderId="5" xfId="6" applyFont="1" applyFill="1" applyBorder="1" applyAlignment="1">
      <alignment horizontal="center" vertical="center" wrapText="1"/>
    </xf>
    <xf numFmtId="0" fontId="30" fillId="2" borderId="5" xfId="6" applyFont="1" applyFill="1" applyBorder="1" applyAlignment="1">
      <alignment horizontal="center" vertical="center" wrapText="1"/>
    </xf>
    <xf numFmtId="0" fontId="29" fillId="2" borderId="6" xfId="6" applyFont="1" applyFill="1" applyBorder="1" applyAlignment="1">
      <alignment horizontal="center" vertical="center" wrapText="1"/>
    </xf>
    <xf numFmtId="0" fontId="10" fillId="3" borderId="7" xfId="6" applyFont="1" applyFill="1" applyBorder="1" applyAlignment="1">
      <alignment horizontal="center" vertical="center"/>
    </xf>
    <xf numFmtId="0" fontId="10" fillId="3" borderId="8" xfId="6" applyFont="1" applyFill="1" applyBorder="1" applyAlignment="1">
      <alignment horizontal="center" vertical="center"/>
    </xf>
    <xf numFmtId="0" fontId="11" fillId="0" borderId="9" xfId="6" applyFont="1" applyFill="1" applyBorder="1" applyAlignment="1">
      <alignment horizontal="center" vertical="center"/>
    </xf>
    <xf numFmtId="1" fontId="11" fillId="0" borderId="9" xfId="6" applyNumberFormat="1" applyFont="1" applyBorder="1" applyAlignment="1">
      <alignment horizontal="center" vertical="center"/>
    </xf>
    <xf numFmtId="1" fontId="12" fillId="0" borderId="10" xfId="4" applyNumberFormat="1" applyFont="1" applyFill="1" applyBorder="1" applyAlignment="1">
      <alignment horizontal="center" wrapText="1"/>
    </xf>
    <xf numFmtId="0" fontId="11" fillId="0" borderId="9" xfId="6" applyFont="1" applyBorder="1" applyAlignment="1">
      <alignment horizontal="center" vertical="center"/>
    </xf>
    <xf numFmtId="1" fontId="31" fillId="2" borderId="11" xfId="6" applyNumberFormat="1" applyFont="1" applyFill="1" applyBorder="1" applyAlignment="1">
      <alignment horizontal="center" vertical="center"/>
    </xf>
    <xf numFmtId="0" fontId="31" fillId="2" borderId="5" xfId="6" applyFont="1" applyFill="1" applyBorder="1" applyAlignment="1">
      <alignment horizontal="center" vertical="center"/>
    </xf>
    <xf numFmtId="0" fontId="31" fillId="2" borderId="12" xfId="6" applyFont="1" applyFill="1" applyBorder="1" applyAlignment="1">
      <alignment horizontal="center" vertical="center"/>
    </xf>
    <xf numFmtId="0" fontId="31" fillId="2" borderId="13" xfId="6" applyFont="1" applyFill="1" applyBorder="1" applyAlignment="1">
      <alignment horizontal="center" vertical="center"/>
    </xf>
    <xf numFmtId="0" fontId="11" fillId="0" borderId="0" xfId="6" applyFont="1" applyAlignment="1">
      <alignment horizontal="center"/>
    </xf>
    <xf numFmtId="0" fontId="8" fillId="0" borderId="0" xfId="4" applyFont="1"/>
    <xf numFmtId="0" fontId="30" fillId="2" borderId="14" xfId="6" applyFont="1" applyFill="1" applyBorder="1" applyAlignment="1">
      <alignment horizontal="center" vertical="center" wrapText="1"/>
    </xf>
    <xf numFmtId="0" fontId="13" fillId="0" borderId="0" xfId="6" applyFont="1" applyFill="1" applyAlignment="1">
      <alignment horizontal="center" vertical="center"/>
    </xf>
    <xf numFmtId="0" fontId="8" fillId="0" borderId="0" xfId="4" applyFont="1" applyAlignment="1"/>
    <xf numFmtId="0" fontId="14" fillId="0" borderId="0" xfId="4" applyFont="1" applyAlignment="1">
      <alignment vertical="center" wrapText="1"/>
    </xf>
    <xf numFmtId="0" fontId="14" fillId="0" borderId="0" xfId="4" applyFont="1" applyAlignment="1">
      <alignment wrapText="1"/>
    </xf>
    <xf numFmtId="0" fontId="12" fillId="0" borderId="0" xfId="4" applyFont="1" applyAlignment="1">
      <alignment vertical="center" wrapText="1"/>
    </xf>
    <xf numFmtId="0" fontId="16" fillId="0" borderId="0" xfId="1" applyFont="1" applyAlignment="1" applyProtection="1">
      <alignment wrapText="1"/>
    </xf>
    <xf numFmtId="0" fontId="19" fillId="0" borderId="0" xfId="4" applyFont="1"/>
    <xf numFmtId="0" fontId="7" fillId="0" borderId="0" xfId="4" applyFill="1" applyBorder="1" applyAlignment="1">
      <alignment wrapText="1"/>
    </xf>
    <xf numFmtId="0" fontId="10" fillId="3" borderId="15" xfId="4" applyNumberFormat="1" applyFont="1" applyFill="1" applyBorder="1" applyAlignment="1">
      <alignment horizontal="center" vertical="center" wrapText="1"/>
    </xf>
    <xf numFmtId="0" fontId="10" fillId="3" borderId="15" xfId="4" applyNumberFormat="1" applyFont="1" applyFill="1" applyBorder="1" applyAlignment="1">
      <alignment horizontal="right" vertical="center" wrapText="1"/>
    </xf>
    <xf numFmtId="0" fontId="7" fillId="0" borderId="10" xfId="4" applyFill="1" applyBorder="1"/>
    <xf numFmtId="1" fontId="7" fillId="0" borderId="10" xfId="4" applyNumberFormat="1" applyFill="1" applyBorder="1" applyAlignment="1">
      <alignment horizontal="center" wrapText="1"/>
    </xf>
    <xf numFmtId="0" fontId="12" fillId="0" borderId="0" xfId="4" applyFont="1" applyFill="1" applyBorder="1"/>
    <xf numFmtId="0" fontId="7" fillId="0" borderId="0" xfId="4" applyFill="1" applyBorder="1"/>
    <xf numFmtId="0" fontId="20" fillId="3" borderId="15" xfId="4" applyFont="1" applyFill="1" applyBorder="1" applyAlignment="1">
      <alignment vertical="center"/>
    </xf>
    <xf numFmtId="0" fontId="7" fillId="0" borderId="10" xfId="4" applyBorder="1"/>
    <xf numFmtId="0" fontId="12" fillId="0" borderId="0" xfId="4" applyFont="1"/>
    <xf numFmtId="0" fontId="10" fillId="3" borderId="22" xfId="4" applyNumberFormat="1" applyFont="1" applyFill="1" applyBorder="1" applyAlignment="1">
      <alignment horizontal="right" vertical="center" wrapText="1"/>
    </xf>
    <xf numFmtId="0" fontId="8" fillId="0" borderId="0" xfId="4" applyFont="1" applyAlignment="1">
      <alignment wrapText="1"/>
    </xf>
    <xf numFmtId="0" fontId="18" fillId="0" borderId="0" xfId="4" applyFont="1" applyFill="1" applyBorder="1"/>
    <xf numFmtId="0" fontId="20" fillId="3" borderId="27" xfId="4" applyNumberFormat="1" applyFont="1" applyFill="1" applyBorder="1" applyAlignment="1">
      <alignment vertical="center" wrapText="1"/>
    </xf>
    <xf numFmtId="0" fontId="20" fillId="3" borderId="20" xfId="4" applyFont="1" applyFill="1" applyBorder="1" applyAlignment="1">
      <alignment vertical="center"/>
    </xf>
    <xf numFmtId="0" fontId="10" fillId="3" borderId="23" xfId="4" applyNumberFormat="1" applyFont="1" applyFill="1" applyBorder="1" applyAlignment="1">
      <alignment horizontal="center" vertical="center" wrapText="1"/>
    </xf>
    <xf numFmtId="0" fontId="10" fillId="3" borderId="21" xfId="4" applyNumberFormat="1" applyFont="1" applyFill="1" applyBorder="1" applyAlignment="1">
      <alignment horizontal="right" vertical="center" wrapText="1"/>
    </xf>
    <xf numFmtId="0" fontId="20" fillId="3" borderId="20" xfId="4" applyFont="1" applyFill="1" applyBorder="1"/>
    <xf numFmtId="0" fontId="10" fillId="3" borderId="15" xfId="4" applyFont="1" applyFill="1" applyBorder="1" applyAlignment="1">
      <alignment horizontal="center" vertical="center" wrapText="1"/>
    </xf>
    <xf numFmtId="0" fontId="7" fillId="0" borderId="10" xfId="4" applyBorder="1" applyAlignment="1">
      <alignment horizontal="center" wrapText="1"/>
    </xf>
    <xf numFmtId="0" fontId="20" fillId="3" borderId="15" xfId="4" applyFont="1" applyFill="1" applyBorder="1" applyAlignment="1">
      <alignment horizontal="center" vertical="center" wrapText="1"/>
    </xf>
    <xf numFmtId="0" fontId="18" fillId="0" borderId="0" xfId="4" applyFont="1" applyAlignment="1">
      <alignment vertical="center" wrapText="1"/>
    </xf>
    <xf numFmtId="0" fontId="11" fillId="0" borderId="0" xfId="7" applyFont="1"/>
    <xf numFmtId="0" fontId="7" fillId="0" borderId="0" xfId="4" applyFont="1"/>
    <xf numFmtId="164" fontId="31" fillId="2" borderId="5" xfId="6" applyNumberFormat="1" applyFont="1" applyFill="1" applyBorder="1" applyAlignment="1">
      <alignment horizontal="center" vertical="center"/>
    </xf>
    <xf numFmtId="166" fontId="32" fillId="0" borderId="5" xfId="6" applyNumberFormat="1" applyFont="1" applyFill="1" applyBorder="1" applyAlignment="1">
      <alignment horizontal="center" vertical="center"/>
    </xf>
    <xf numFmtId="0" fontId="7" fillId="0" borderId="0" xfId="4" applyAlignment="1">
      <alignment horizontal="center" vertical="center"/>
    </xf>
    <xf numFmtId="0" fontId="0" fillId="0" borderId="0" xfId="0" applyBorder="1"/>
    <xf numFmtId="0" fontId="7" fillId="0" borderId="0" xfId="4"/>
    <xf numFmtId="0" fontId="7" fillId="0" borderId="9" xfId="4" applyBorder="1" applyAlignment="1">
      <alignment horizontal="center" vertical="center" wrapText="1"/>
    </xf>
    <xf numFmtId="0" fontId="26" fillId="0" borderId="0" xfId="4" applyFont="1" applyBorder="1" applyAlignment="1">
      <alignment horizontal="center"/>
    </xf>
    <xf numFmtId="0" fontId="26" fillId="0" borderId="0" xfId="4" applyFont="1" applyBorder="1"/>
    <xf numFmtId="0" fontId="7" fillId="0" borderId="0" xfId="4" applyFont="1" applyFill="1" applyBorder="1" applyAlignment="1">
      <alignment horizontal="center"/>
    </xf>
    <xf numFmtId="0" fontId="26" fillId="0" borderId="0" xfId="4" applyFont="1" applyBorder="1" applyAlignment="1">
      <alignment horizontal="center" vertical="center" wrapText="1"/>
    </xf>
    <xf numFmtId="0" fontId="34" fillId="0" borderId="0" xfId="0" applyFont="1"/>
    <xf numFmtId="165" fontId="7" fillId="0" borderId="10" xfId="4" applyNumberFormat="1" applyFont="1" applyBorder="1" applyAlignment="1">
      <alignment horizontal="center" vertical="center"/>
    </xf>
    <xf numFmtId="165" fontId="7" fillId="0" borderId="10" xfId="4" applyNumberFormat="1" applyFill="1" applyBorder="1" applyAlignment="1">
      <alignment wrapText="1"/>
    </xf>
    <xf numFmtId="165" fontId="11" fillId="0" borderId="9" xfId="6" applyNumberFormat="1" applyFont="1" applyBorder="1" applyAlignment="1">
      <alignment horizontal="center" vertical="center"/>
    </xf>
    <xf numFmtId="165" fontId="7" fillId="0" borderId="10" xfId="4" applyNumberFormat="1" applyFill="1" applyBorder="1" applyAlignment="1">
      <alignment horizontal="center" wrapText="1"/>
    </xf>
    <xf numFmtId="165" fontId="0" fillId="0" borderId="0" xfId="0" applyNumberFormat="1"/>
    <xf numFmtId="0" fontId="35" fillId="0" borderId="0" xfId="0" applyFont="1" applyAlignment="1"/>
    <xf numFmtId="0" fontId="12" fillId="0" borderId="0" xfId="4" applyNumberFormat="1" applyFont="1" applyAlignment="1">
      <alignment vertical="top" wrapText="1"/>
    </xf>
    <xf numFmtId="0" fontId="7" fillId="0" borderId="41" xfId="4" applyBorder="1"/>
    <xf numFmtId="0" fontId="7" fillId="0" borderId="0" xfId="4" applyAlignment="1">
      <alignment horizontal="left" indent="1"/>
    </xf>
    <xf numFmtId="0" fontId="5" fillId="0" borderId="0" xfId="0" applyFont="1"/>
    <xf numFmtId="0" fontId="20" fillId="3" borderId="22" xfId="4" applyFont="1" applyFill="1" applyBorder="1" applyAlignment="1">
      <alignment horizontal="center" vertical="center" wrapText="1"/>
    </xf>
    <xf numFmtId="0" fontId="8" fillId="0" borderId="10" xfId="4" applyFont="1" applyBorder="1"/>
    <xf numFmtId="165" fontId="8" fillId="0" borderId="10" xfId="4" applyNumberFormat="1" applyFont="1" applyBorder="1" applyAlignment="1">
      <alignment horizontal="center"/>
    </xf>
    <xf numFmtId="1" fontId="8" fillId="0" borderId="10" xfId="4" applyNumberFormat="1" applyFont="1" applyBorder="1" applyAlignment="1">
      <alignment horizontal="center"/>
    </xf>
    <xf numFmtId="0" fontId="26" fillId="3" borderId="16" xfId="4" applyFont="1" applyFill="1" applyBorder="1" applyAlignment="1">
      <alignment vertical="center" wrapText="1"/>
    </xf>
    <xf numFmtId="0" fontId="7" fillId="0" borderId="10" xfId="4" applyFont="1" applyBorder="1"/>
    <xf numFmtId="165" fontId="7" fillId="0" borderId="10" xfId="4" applyNumberFormat="1" applyFont="1" applyBorder="1" applyAlignment="1">
      <alignment horizontal="center"/>
    </xf>
    <xf numFmtId="1" fontId="7" fillId="0" borderId="10" xfId="4" applyNumberFormat="1" applyFont="1" applyBorder="1" applyAlignment="1">
      <alignment horizontal="center"/>
    </xf>
    <xf numFmtId="165" fontId="7" fillId="0" borderId="0" xfId="4" applyNumberFormat="1"/>
    <xf numFmtId="0" fontId="7" fillId="0" borderId="0" xfId="4"/>
    <xf numFmtId="0" fontId="7" fillId="0" borderId="43" xfId="4" applyBorder="1"/>
    <xf numFmtId="0" fontId="7" fillId="0" borderId="44" xfId="4" applyBorder="1"/>
    <xf numFmtId="0" fontId="7" fillId="0" borderId="45" xfId="4" applyBorder="1"/>
    <xf numFmtId="0" fontId="0" fillId="4" borderId="46" xfId="0" applyFill="1" applyBorder="1"/>
    <xf numFmtId="0" fontId="0" fillId="0" borderId="47" xfId="0" applyBorder="1"/>
    <xf numFmtId="0" fontId="0" fillId="5" borderId="46" xfId="0" applyFill="1" applyBorder="1"/>
    <xf numFmtId="0" fontId="0" fillId="6" borderId="46" xfId="0" applyFill="1" applyBorder="1"/>
    <xf numFmtId="0" fontId="0" fillId="7" borderId="46" xfId="0" applyFill="1" applyBorder="1"/>
    <xf numFmtId="0" fontId="0" fillId="0" borderId="46" xfId="0" applyBorder="1"/>
    <xf numFmtId="0" fontId="7" fillId="0" borderId="48" xfId="4" applyBorder="1"/>
    <xf numFmtId="0" fontId="7" fillId="0" borderId="49" xfId="4" applyBorder="1"/>
    <xf numFmtId="0" fontId="7" fillId="0" borderId="50" xfId="4" applyBorder="1"/>
    <xf numFmtId="1" fontId="7" fillId="0" borderId="10" xfId="4" applyNumberFormat="1" applyFont="1" applyBorder="1" applyAlignment="1">
      <alignment horizontal="center" vertical="center"/>
    </xf>
    <xf numFmtId="0" fontId="38" fillId="0" borderId="0" xfId="1" applyFont="1" applyBorder="1" applyAlignment="1" applyProtection="1">
      <alignment horizontal="center" vertical="center"/>
    </xf>
    <xf numFmtId="0" fontId="39" fillId="0" borderId="0" xfId="1" applyFont="1" applyBorder="1" applyAlignment="1" applyProtection="1">
      <alignment vertical="center"/>
    </xf>
    <xf numFmtId="0" fontId="41" fillId="0" borderId="0" xfId="10" applyFont="1" applyBorder="1"/>
    <xf numFmtId="0" fontId="42" fillId="2" borderId="0" xfId="10" applyFont="1" applyFill="1" applyBorder="1"/>
    <xf numFmtId="0" fontId="42" fillId="0" borderId="0" xfId="10" applyFont="1" applyBorder="1" applyAlignment="1">
      <alignment horizontal="center"/>
    </xf>
    <xf numFmtId="0" fontId="42" fillId="0" borderId="0" xfId="10" applyFont="1" applyBorder="1" applyAlignment="1">
      <alignment horizontal="left" vertical="top" wrapText="1"/>
    </xf>
    <xf numFmtId="167" fontId="42" fillId="0" borderId="0" xfId="10" applyNumberFormat="1" applyFont="1" applyBorder="1" applyAlignment="1">
      <alignment horizontal="right" vertical="center"/>
    </xf>
    <xf numFmtId="0" fontId="42" fillId="0" borderId="0" xfId="10" applyFont="1" applyBorder="1" applyAlignment="1">
      <alignment horizontal="center" wrapText="1"/>
    </xf>
    <xf numFmtId="0" fontId="43" fillId="0" borderId="0" xfId="6" applyFont="1" applyBorder="1"/>
    <xf numFmtId="0" fontId="43" fillId="0" borderId="0" xfId="6" applyFont="1" applyBorder="1" applyAlignment="1">
      <alignment horizontal="center"/>
    </xf>
    <xf numFmtId="165" fontId="11" fillId="0" borderId="0" xfId="7" applyNumberFormat="1" applyFont="1"/>
    <xf numFmtId="0" fontId="11" fillId="0" borderId="0" xfId="7" applyFont="1" applyAlignment="1">
      <alignment horizontal="right" wrapText="1"/>
    </xf>
    <xf numFmtId="0" fontId="11" fillId="0" borderId="0" xfId="7" applyFont="1" applyAlignment="1">
      <alignment horizontal="right"/>
    </xf>
    <xf numFmtId="0" fontId="45" fillId="0" borderId="0" xfId="7" applyFont="1"/>
    <xf numFmtId="0" fontId="11" fillId="0" borderId="0" xfId="7" applyFont="1" applyFill="1"/>
    <xf numFmtId="0" fontId="7" fillId="0" borderId="0" xfId="4" applyAlignment="1">
      <alignment wrapText="1"/>
    </xf>
    <xf numFmtId="0" fontId="16" fillId="0" borderId="0" xfId="1" applyFont="1" applyAlignment="1" applyProtection="1"/>
    <xf numFmtId="0" fontId="16" fillId="0" borderId="0" xfId="1" applyFont="1" applyAlignment="1" applyProtection="1">
      <alignment horizontal="right" vertical="center" wrapText="1"/>
    </xf>
    <xf numFmtId="0" fontId="16" fillId="0" borderId="0" xfId="1" applyFont="1" applyAlignment="1" applyProtection="1">
      <alignment horizontal="right"/>
    </xf>
    <xf numFmtId="0" fontId="7" fillId="0" borderId="0" xfId="4"/>
    <xf numFmtId="165" fontId="7" fillId="0" borderId="29" xfId="4" applyNumberFormat="1" applyFill="1" applyBorder="1" applyAlignment="1">
      <alignment horizontal="center" wrapText="1"/>
    </xf>
    <xf numFmtId="0" fontId="21" fillId="0" borderId="0" xfId="4" applyFont="1" applyBorder="1" applyAlignment="1">
      <alignment horizontal="center" vertical="center" wrapText="1"/>
    </xf>
    <xf numFmtId="0" fontId="10" fillId="3" borderId="42" xfId="4" applyFont="1" applyFill="1" applyBorder="1" applyAlignment="1">
      <alignment horizontal="center" vertical="center" wrapText="1"/>
    </xf>
    <xf numFmtId="0" fontId="7" fillId="0" borderId="0" xfId="4" applyAlignment="1">
      <alignment horizontal="left"/>
    </xf>
    <xf numFmtId="0" fontId="16" fillId="0" borderId="0" xfId="1" applyFont="1" applyAlignment="1" applyProtection="1">
      <alignment horizontal="center" vertical="center" wrapText="1"/>
    </xf>
    <xf numFmtId="0" fontId="10" fillId="3" borderId="23" xfId="4" applyFont="1" applyFill="1" applyBorder="1" applyAlignment="1">
      <alignment horizontal="center" vertical="center" wrapText="1"/>
    </xf>
    <xf numFmtId="0" fontId="12" fillId="0" borderId="0" xfId="4" applyFont="1" applyAlignment="1">
      <alignment horizontal="right" wrapText="1"/>
    </xf>
    <xf numFmtId="0" fontId="18" fillId="8" borderId="0" xfId="4" applyFont="1" applyFill="1" applyBorder="1"/>
    <xf numFmtId="0" fontId="7" fillId="8" borderId="0" xfId="4" applyFill="1"/>
    <xf numFmtId="0" fontId="7" fillId="8" borderId="0" xfId="4" applyFill="1" applyBorder="1" applyAlignment="1">
      <alignment wrapText="1"/>
    </xf>
    <xf numFmtId="0" fontId="7" fillId="8" borderId="0" xfId="4" applyFill="1" applyAlignment="1">
      <alignment wrapText="1"/>
    </xf>
    <xf numFmtId="0" fontId="7" fillId="8" borderId="0" xfId="4" applyFill="1" applyAlignment="1">
      <alignment horizontal="left" wrapText="1"/>
    </xf>
    <xf numFmtId="0" fontId="12" fillId="8" borderId="0" xfId="0" applyFont="1" applyFill="1"/>
    <xf numFmtId="0" fontId="0" fillId="8" borderId="0" xfId="0" applyFill="1"/>
    <xf numFmtId="0" fontId="0" fillId="8" borderId="0" xfId="0" applyFill="1" applyAlignment="1">
      <alignment wrapText="1"/>
    </xf>
    <xf numFmtId="0" fontId="11" fillId="0" borderId="0" xfId="6" applyFont="1" applyFill="1" applyBorder="1" applyAlignment="1">
      <alignment horizontal="center" vertical="center"/>
    </xf>
    <xf numFmtId="0" fontId="46" fillId="0" borderId="0" xfId="0" applyNumberFormat="1" applyFont="1" applyAlignment="1">
      <alignment horizontal="center"/>
    </xf>
    <xf numFmtId="166" fontId="0" fillId="0" borderId="0" xfId="0" applyNumberFormat="1"/>
    <xf numFmtId="0" fontId="27" fillId="8" borderId="0" xfId="7" applyFont="1" applyFill="1"/>
    <xf numFmtId="0" fontId="11" fillId="8" borderId="0" xfId="7" applyFont="1" applyFill="1"/>
    <xf numFmtId="0" fontId="26" fillId="0" borderId="0" xfId="4" applyFont="1" applyBorder="1" applyAlignment="1">
      <alignment horizontal="center" wrapText="1"/>
    </xf>
    <xf numFmtId="0" fontId="26" fillId="0" borderId="0" xfId="4" applyFont="1" applyBorder="1" applyAlignment="1">
      <alignment wrapText="1"/>
    </xf>
    <xf numFmtId="0" fontId="20" fillId="0" borderId="0" xfId="4" applyFont="1" applyFill="1" applyBorder="1" applyAlignment="1">
      <alignment vertical="center" wrapText="1"/>
    </xf>
    <xf numFmtId="0" fontId="10" fillId="0" borderId="0" xfId="4" applyFont="1" applyFill="1" applyBorder="1" applyAlignment="1">
      <alignment vertical="center" wrapText="1"/>
    </xf>
    <xf numFmtId="165" fontId="7" fillId="0" borderId="0" xfId="4" applyNumberFormat="1" applyFill="1" applyBorder="1" applyAlignment="1">
      <alignment wrapText="1"/>
    </xf>
    <xf numFmtId="165" fontId="7" fillId="0" borderId="30" xfId="4" applyNumberFormat="1" applyFill="1" applyBorder="1" applyAlignment="1">
      <alignment horizontal="center" wrapText="1"/>
    </xf>
    <xf numFmtId="0" fontId="15" fillId="0" borderId="54" xfId="1" applyFill="1" applyBorder="1" applyAlignment="1" applyProtection="1">
      <alignment horizontal="center" vertical="center"/>
    </xf>
    <xf numFmtId="0" fontId="7" fillId="0" borderId="54" xfId="4" applyFont="1" applyFill="1" applyBorder="1" applyAlignment="1">
      <alignment horizontal="left" vertical="center" wrapText="1" indent="1"/>
    </xf>
    <xf numFmtId="0" fontId="7" fillId="0" borderId="55" xfId="4" applyBorder="1" applyAlignment="1">
      <alignment vertical="center"/>
    </xf>
    <xf numFmtId="0" fontId="20" fillId="3" borderId="18" xfId="4" applyFont="1" applyFill="1" applyBorder="1" applyAlignment="1">
      <alignment horizontal="center" vertical="center" wrapText="1"/>
    </xf>
    <xf numFmtId="0" fontId="7" fillId="0" borderId="0" xfId="4"/>
    <xf numFmtId="0" fontId="12" fillId="0" borderId="0" xfId="4" applyFont="1" applyAlignment="1">
      <alignment horizontal="left" wrapText="1"/>
    </xf>
    <xf numFmtId="0" fontId="12" fillId="0" borderId="0" xfId="4" applyFont="1" applyAlignment="1">
      <alignment wrapText="1"/>
    </xf>
    <xf numFmtId="0" fontId="12" fillId="0" borderId="0" xfId="4" applyFont="1" applyFill="1" applyBorder="1" applyAlignment="1">
      <alignment wrapText="1"/>
    </xf>
    <xf numFmtId="0" fontId="11" fillId="0" borderId="0" xfId="7" applyFont="1" applyFill="1" applyAlignment="1">
      <alignment vertical="center" wrapText="1"/>
    </xf>
    <xf numFmtId="0" fontId="47" fillId="0" borderId="0" xfId="7" applyFont="1"/>
    <xf numFmtId="0" fontId="8" fillId="0" borderId="0" xfId="5" applyFont="1" applyAlignment="1">
      <alignment horizontal="left"/>
    </xf>
    <xf numFmtId="0" fontId="48" fillId="0" borderId="0" xfId="0" applyFont="1"/>
    <xf numFmtId="1" fontId="44" fillId="9" borderId="56" xfId="4" applyNumberFormat="1" applyFont="1" applyFill="1" applyBorder="1" applyAlignment="1">
      <alignment horizontal="center" wrapText="1"/>
    </xf>
    <xf numFmtId="1" fontId="44" fillId="9" borderId="57" xfId="4" applyNumberFormat="1" applyFont="1" applyFill="1" applyBorder="1" applyAlignment="1">
      <alignment horizontal="center" wrapText="1"/>
    </xf>
    <xf numFmtId="1" fontId="44" fillId="9" borderId="58" xfId="4" applyNumberFormat="1" applyFont="1" applyFill="1" applyBorder="1" applyAlignment="1">
      <alignment horizontal="center" wrapText="1"/>
    </xf>
    <xf numFmtId="1" fontId="44" fillId="9" borderId="33" xfId="4" applyNumberFormat="1" applyFont="1" applyFill="1" applyBorder="1" applyAlignment="1">
      <alignment horizontal="center" wrapText="1"/>
    </xf>
    <xf numFmtId="1" fontId="44" fillId="9" borderId="0" xfId="4" applyNumberFormat="1" applyFont="1" applyFill="1" applyBorder="1" applyAlignment="1">
      <alignment horizontal="center" wrapText="1"/>
    </xf>
    <xf numFmtId="1" fontId="44" fillId="9" borderId="41" xfId="4" applyNumberFormat="1" applyFont="1" applyFill="1" applyBorder="1" applyAlignment="1">
      <alignment horizontal="center" wrapText="1"/>
    </xf>
    <xf numFmtId="1" fontId="44" fillId="9" borderId="59" xfId="4" applyNumberFormat="1" applyFont="1" applyFill="1" applyBorder="1" applyAlignment="1">
      <alignment horizontal="center" wrapText="1"/>
    </xf>
    <xf numFmtId="1" fontId="44" fillId="9" borderId="60" xfId="4" applyNumberFormat="1" applyFont="1" applyFill="1" applyBorder="1" applyAlignment="1">
      <alignment horizontal="center" wrapText="1"/>
    </xf>
    <xf numFmtId="1" fontId="44" fillId="9" borderId="61" xfId="4" applyNumberFormat="1" applyFont="1" applyFill="1" applyBorder="1" applyAlignment="1">
      <alignment horizontal="center" wrapText="1"/>
    </xf>
    <xf numFmtId="0" fontId="49" fillId="3" borderId="26" xfId="4" applyNumberFormat="1" applyFont="1" applyFill="1" applyBorder="1" applyAlignment="1">
      <alignment horizontal="center" vertical="center"/>
    </xf>
    <xf numFmtId="0" fontId="24" fillId="0" borderId="0" xfId="1" applyFont="1" applyBorder="1" applyAlignment="1" applyProtection="1">
      <alignment horizontal="center" vertical="center"/>
    </xf>
    <xf numFmtId="0" fontId="16" fillId="0" borderId="0" xfId="1" applyFont="1" applyAlignment="1" applyProtection="1">
      <alignment horizontal="right"/>
    </xf>
    <xf numFmtId="0" fontId="7" fillId="0" borderId="0" xfId="4"/>
    <xf numFmtId="0" fontId="20" fillId="3" borderId="55" xfId="4" applyFont="1" applyFill="1" applyBorder="1" applyAlignment="1">
      <alignment horizontal="center" vertical="center" wrapText="1"/>
    </xf>
    <xf numFmtId="0" fontId="20" fillId="3" borderId="64" xfId="4" applyFont="1" applyFill="1" applyBorder="1" applyAlignment="1">
      <alignment horizontal="center" vertical="center" wrapText="1"/>
    </xf>
    <xf numFmtId="0" fontId="20" fillId="3" borderId="65" xfId="4" applyFont="1" applyFill="1" applyBorder="1" applyAlignment="1">
      <alignment horizontal="center" vertical="center"/>
    </xf>
    <xf numFmtId="0" fontId="15" fillId="0" borderId="54" xfId="1" applyFill="1" applyBorder="1" applyAlignment="1" applyProtection="1">
      <alignment horizontal="center" vertical="center" wrapText="1"/>
    </xf>
    <xf numFmtId="0" fontId="7" fillId="0" borderId="54" xfId="7" applyFont="1" applyFill="1" applyBorder="1" applyAlignment="1">
      <alignment horizontal="left" vertical="center" wrapText="1" indent="1"/>
    </xf>
    <xf numFmtId="0" fontId="7" fillId="0" borderId="0" xfId="4" applyFont="1" applyAlignment="1">
      <alignment horizontal="left" vertical="center" indent="1"/>
    </xf>
    <xf numFmtId="0" fontId="34" fillId="0" borderId="0" xfId="0" applyFont="1" applyFill="1" applyAlignment="1">
      <alignment vertical="center" wrapText="1"/>
    </xf>
    <xf numFmtId="0" fontId="8" fillId="0" borderId="0" xfId="4" applyFont="1" applyAlignment="1">
      <alignment horizontal="left" vertical="center"/>
    </xf>
    <xf numFmtId="0" fontId="24" fillId="0" borderId="0" xfId="1" applyFont="1" applyBorder="1" applyAlignment="1" applyProtection="1">
      <alignment horizontal="center" vertical="center"/>
    </xf>
    <xf numFmtId="0" fontId="20" fillId="3" borderId="62" xfId="4" applyFont="1" applyFill="1" applyBorder="1" applyAlignment="1">
      <alignment horizontal="center" vertical="center" wrapText="1"/>
    </xf>
    <xf numFmtId="0" fontId="20" fillId="3" borderId="63" xfId="4" applyFont="1" applyFill="1" applyBorder="1" applyAlignment="1">
      <alignment horizontal="center" vertical="center" wrapText="1"/>
    </xf>
    <xf numFmtId="0" fontId="12" fillId="8" borderId="0" xfId="4" applyFont="1" applyFill="1" applyAlignment="1">
      <alignment horizontal="left" vertical="center" wrapText="1"/>
    </xf>
    <xf numFmtId="0" fontId="16" fillId="0" borderId="0" xfId="1" applyFont="1" applyAlignment="1" applyProtection="1">
      <alignment horizontal="right" vertical="center" wrapText="1"/>
    </xf>
    <xf numFmtId="0" fontId="11" fillId="8" borderId="0" xfId="7" applyFont="1" applyFill="1" applyAlignment="1">
      <alignment wrapText="1"/>
    </xf>
    <xf numFmtId="0" fontId="17" fillId="0" borderId="0" xfId="4" applyFont="1" applyAlignment="1">
      <alignment horizontal="left" vertical="center" wrapText="1"/>
    </xf>
    <xf numFmtId="0" fontId="8" fillId="0" borderId="0" xfId="4" applyFont="1" applyAlignment="1">
      <alignment horizontal="left" vertical="center" wrapText="1"/>
    </xf>
    <xf numFmtId="0" fontId="16" fillId="0" borderId="0" xfId="1" applyFont="1" applyAlignment="1" applyProtection="1">
      <alignment horizontal="right"/>
    </xf>
    <xf numFmtId="0" fontId="10" fillId="3" borderId="19" xfId="6" applyFont="1" applyFill="1" applyBorder="1" applyAlignment="1">
      <alignment horizontal="center" vertical="center"/>
    </xf>
    <xf numFmtId="0" fontId="10" fillId="3" borderId="3" xfId="6" applyFont="1" applyFill="1" applyBorder="1" applyAlignment="1">
      <alignment horizontal="center" vertical="center" wrapText="1"/>
    </xf>
    <xf numFmtId="0" fontId="10" fillId="3" borderId="37" xfId="6" applyFont="1" applyFill="1" applyBorder="1" applyAlignment="1">
      <alignment horizontal="center" vertical="center" wrapText="1"/>
    </xf>
    <xf numFmtId="0" fontId="10" fillId="3" borderId="38" xfId="6" applyFont="1" applyFill="1" applyBorder="1" applyAlignment="1">
      <alignment horizontal="center" vertical="center"/>
    </xf>
    <xf numFmtId="0" fontId="10" fillId="3" borderId="39" xfId="6" applyFont="1" applyFill="1" applyBorder="1" applyAlignment="1">
      <alignment horizontal="center" vertical="center"/>
    </xf>
    <xf numFmtId="0" fontId="10" fillId="3" borderId="28" xfId="6" applyFont="1" applyFill="1" applyBorder="1" applyAlignment="1">
      <alignment horizontal="center" vertical="center"/>
    </xf>
    <xf numFmtId="0" fontId="10" fillId="3" borderId="25" xfId="6" applyFont="1" applyFill="1" applyBorder="1" applyAlignment="1">
      <alignment horizontal="center" vertical="center"/>
    </xf>
    <xf numFmtId="0" fontId="11" fillId="0" borderId="19" xfId="6" applyFont="1" applyBorder="1" applyAlignment="1">
      <alignment horizontal="center" vertical="center"/>
    </xf>
    <xf numFmtId="0" fontId="40" fillId="0" borderId="0" xfId="10" applyFont="1" applyBorder="1" applyAlignment="1">
      <alignment horizontal="center" vertical="center" wrapText="1"/>
    </xf>
    <xf numFmtId="0" fontId="42" fillId="0" borderId="0" xfId="10" applyFont="1" applyBorder="1" applyAlignment="1">
      <alignment horizontal="left" wrapText="1"/>
    </xf>
    <xf numFmtId="0" fontId="42" fillId="0" borderId="0" xfId="10" applyFont="1" applyBorder="1" applyAlignment="1">
      <alignment horizontal="center" wrapText="1"/>
    </xf>
    <xf numFmtId="0" fontId="42" fillId="0" borderId="0" xfId="10" applyFont="1" applyBorder="1" applyAlignment="1">
      <alignment horizontal="left" vertical="top"/>
    </xf>
    <xf numFmtId="0" fontId="42" fillId="0" borderId="0" xfId="10" applyFont="1" applyBorder="1" applyAlignment="1">
      <alignment horizontal="left" vertical="top" wrapText="1"/>
    </xf>
    <xf numFmtId="0" fontId="12" fillId="8" borderId="0" xfId="4" applyNumberFormat="1" applyFont="1" applyFill="1" applyBorder="1" applyAlignment="1">
      <alignment wrapText="1"/>
    </xf>
    <xf numFmtId="0" fontId="8" fillId="0" borderId="0" xfId="4" applyFont="1" applyAlignment="1">
      <alignment horizontal="left" wrapText="1"/>
    </xf>
    <xf numFmtId="0" fontId="14" fillId="0" borderId="0" xfId="4" applyFont="1" applyAlignment="1">
      <alignment horizontal="left" vertical="center" wrapText="1"/>
    </xf>
    <xf numFmtId="0" fontId="23" fillId="0" borderId="0" xfId="4" applyFont="1" applyFill="1" applyAlignment="1">
      <alignment horizontal="left" vertical="center" wrapText="1" indent="4"/>
    </xf>
    <xf numFmtId="0" fontId="12" fillId="8" borderId="0" xfId="4" applyFont="1" applyFill="1" applyBorder="1" applyAlignment="1">
      <alignment horizontal="left" vertical="center" wrapText="1"/>
    </xf>
    <xf numFmtId="0" fontId="20" fillId="3" borderId="32" xfId="4" applyNumberFormat="1" applyFont="1" applyFill="1" applyBorder="1" applyAlignment="1">
      <alignment horizontal="center" vertical="center" wrapText="1"/>
    </xf>
    <xf numFmtId="0" fontId="20" fillId="3" borderId="17" xfId="4" applyNumberFormat="1" applyFont="1" applyFill="1" applyBorder="1" applyAlignment="1">
      <alignment horizontal="center" vertical="center" wrapText="1"/>
    </xf>
    <xf numFmtId="0" fontId="20" fillId="3" borderId="24" xfId="4" applyNumberFormat="1" applyFont="1" applyFill="1" applyBorder="1" applyAlignment="1">
      <alignment horizontal="center" vertical="center" wrapText="1"/>
    </xf>
    <xf numFmtId="0" fontId="20" fillId="3" borderId="35" xfId="4" applyNumberFormat="1" applyFont="1" applyFill="1" applyBorder="1" applyAlignment="1">
      <alignment horizontal="center" vertical="center" wrapText="1"/>
    </xf>
    <xf numFmtId="0" fontId="20" fillId="3" borderId="51" xfId="4" applyFont="1" applyFill="1" applyBorder="1" applyAlignment="1">
      <alignment horizontal="left" vertical="center"/>
    </xf>
    <xf numFmtId="0" fontId="20" fillId="3" borderId="52" xfId="4" applyFont="1" applyFill="1" applyBorder="1" applyAlignment="1">
      <alignment horizontal="left" vertical="center"/>
    </xf>
    <xf numFmtId="0" fontId="21" fillId="0" borderId="0" xfId="4" applyFont="1" applyBorder="1" applyAlignment="1">
      <alignment horizontal="center" vertical="center" wrapText="1"/>
    </xf>
    <xf numFmtId="0" fontId="7" fillId="0" borderId="31" xfId="4" applyFill="1" applyBorder="1" applyAlignment="1">
      <alignment horizontal="center"/>
    </xf>
    <xf numFmtId="0" fontId="7" fillId="0" borderId="34" xfId="4" applyFill="1" applyBorder="1" applyAlignment="1">
      <alignment horizontal="center"/>
    </xf>
    <xf numFmtId="0" fontId="7" fillId="0" borderId="30" xfId="4" applyFill="1" applyBorder="1" applyAlignment="1">
      <alignment horizontal="center"/>
    </xf>
    <xf numFmtId="0" fontId="20" fillId="3" borderId="52" xfId="4" applyFont="1" applyFill="1" applyBorder="1" applyAlignment="1">
      <alignment horizontal="center" vertical="center" wrapText="1"/>
    </xf>
    <xf numFmtId="0" fontId="20" fillId="3" borderId="53" xfId="4" applyFont="1" applyFill="1" applyBorder="1" applyAlignment="1">
      <alignment horizontal="center" vertical="center" wrapText="1"/>
    </xf>
    <xf numFmtId="0" fontId="20" fillId="3" borderId="16" xfId="4" applyFont="1" applyFill="1" applyBorder="1" applyAlignment="1">
      <alignment horizontal="center" vertical="center"/>
    </xf>
    <xf numFmtId="0" fontId="20" fillId="3" borderId="18" xfId="4" applyFont="1" applyFill="1" applyBorder="1" applyAlignment="1">
      <alignment horizontal="center" vertical="center"/>
    </xf>
    <xf numFmtId="0" fontId="20" fillId="3" borderId="36" xfId="4" applyNumberFormat="1" applyFont="1" applyFill="1" applyBorder="1" applyAlignment="1">
      <alignment horizontal="center" vertical="center" wrapText="1"/>
    </xf>
    <xf numFmtId="0" fontId="20" fillId="3" borderId="27" xfId="4" applyNumberFormat="1" applyFont="1" applyFill="1" applyBorder="1" applyAlignment="1">
      <alignment horizontal="center" vertical="center" wrapText="1"/>
    </xf>
    <xf numFmtId="0" fontId="20" fillId="3" borderId="40" xfId="4" applyNumberFormat="1" applyFont="1" applyFill="1" applyBorder="1" applyAlignment="1">
      <alignment horizontal="center" vertical="center" wrapText="1"/>
    </xf>
    <xf numFmtId="0" fontId="34" fillId="0" borderId="0" xfId="0" applyFont="1" applyAlignment="1">
      <alignment wrapText="1"/>
    </xf>
    <xf numFmtId="0" fontId="34" fillId="0" borderId="0" xfId="0" applyFont="1" applyAlignment="1"/>
    <xf numFmtId="0" fontId="12" fillId="0" borderId="0" xfId="5" applyFont="1" applyFill="1" applyAlignment="1">
      <alignment horizontal="left" vertical="center" wrapText="1"/>
    </xf>
    <xf numFmtId="0" fontId="12" fillId="0" borderId="0" xfId="4" applyFont="1" applyFill="1" applyBorder="1" applyAlignment="1">
      <alignment horizontal="left" vertical="center" wrapText="1"/>
    </xf>
    <xf numFmtId="0" fontId="12" fillId="0" borderId="0" xfId="4" applyNumberFormat="1" applyFont="1" applyFill="1" applyBorder="1" applyAlignment="1">
      <alignment wrapText="1"/>
    </xf>
    <xf numFmtId="0" fontId="8" fillId="0" borderId="0" xfId="4" applyFont="1" applyAlignment="1">
      <alignment horizontal="left" vertical="top" wrapText="1"/>
    </xf>
    <xf numFmtId="0" fontId="36" fillId="0" borderId="0" xfId="12" applyFont="1" applyAlignment="1"/>
    <xf numFmtId="0" fontId="16" fillId="0" borderId="26" xfId="1" applyFont="1" applyBorder="1" applyAlignment="1" applyProtection="1">
      <alignment horizontal="left"/>
    </xf>
    <xf numFmtId="0" fontId="20" fillId="3" borderId="32" xfId="4" applyFont="1" applyFill="1" applyBorder="1" applyAlignment="1">
      <alignment horizontal="center" vertical="center" wrapText="1"/>
    </xf>
    <xf numFmtId="0" fontId="20" fillId="3" borderId="35" xfId="4" applyFont="1" applyFill="1" applyBorder="1" applyAlignment="1">
      <alignment horizontal="center" vertical="center" wrapText="1"/>
    </xf>
    <xf numFmtId="0" fontId="12" fillId="0" borderId="0" xfId="4" applyFont="1" applyAlignment="1">
      <alignment horizontal="left" vertical="center" wrapText="1"/>
    </xf>
  </cellXfs>
  <cellStyles count="18">
    <cellStyle name="Excel Built-in Normal" xfId="13"/>
    <cellStyle name="Hyperlink" xfId="1" builtinId="8"/>
    <cellStyle name="Hyperlink 2" xfId="2"/>
    <cellStyle name="Hyperlink 3" xfId="3"/>
    <cellStyle name="Hyperlink 3 2" xfId="11"/>
    <cellStyle name="Normal" xfId="0" builtinId="0"/>
    <cellStyle name="Normal 2" xfId="4"/>
    <cellStyle name="Normal 3" xfId="5"/>
    <cellStyle name="Normal 3 2" xfId="9"/>
    <cellStyle name="Normal 4" xfId="8"/>
    <cellStyle name="Normal 5" xfId="12"/>
    <cellStyle name="Normal 6" xfId="14"/>
    <cellStyle name="Normal 7" xfId="15"/>
    <cellStyle name="Normal 8" xfId="16"/>
    <cellStyle name="Normal 8 2" xfId="17"/>
    <cellStyle name="Normal_Chart 6 DATA" xfId="10"/>
    <cellStyle name="Normal_chart3" xfId="6"/>
    <cellStyle name="Normal_chart3 2" xfId="7"/>
  </cellStyles>
  <dxfs count="5">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ill>
        <patternFill>
          <bgColor rgb="FFFFC000"/>
        </patternFill>
      </fill>
    </dxf>
    <dxf>
      <fill>
        <patternFill>
          <bgColor rgb="FFFF0000"/>
        </patternFill>
      </fill>
    </dxf>
  </dxfs>
  <tableStyles count="0" defaultTableStyle="TableStyleMedium9" defaultPivotStyle="PivotStyleLight16"/>
  <colors>
    <mruColors>
      <color rgb="FF333399"/>
      <color rgb="FFFFFFFF"/>
      <color rgb="FF99CC00"/>
      <color rgb="FFFFFFCC"/>
      <color rgb="FF008000"/>
      <color rgb="FF0070C0"/>
      <color rgb="FF9999FF"/>
      <color rgb="FF003366"/>
      <color rgb="FF993366"/>
      <color rgb="FFFFC0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418000263933488E-2"/>
          <c:y val="3.4668289414642839E-2"/>
          <c:w val="0.78582372175545057"/>
          <c:h val="0.75436635994267909"/>
        </c:manualLayout>
      </c:layout>
      <c:barChart>
        <c:barDir val="col"/>
        <c:grouping val="clustered"/>
        <c:ser>
          <c:idx val="0"/>
          <c:order val="0"/>
          <c:tx>
            <c:strRef>
              <c:f>'Chart 4.1 DATA'!$B$2</c:f>
              <c:strCache>
                <c:ptCount val="1"/>
                <c:pt idx="0">
                  <c:v>2016 (%)</c:v>
                </c:pt>
              </c:strCache>
            </c:strRef>
          </c:tx>
          <c:spPr>
            <a:solidFill>
              <a:schemeClr val="bg1">
                <a:lumMod val="65000"/>
              </a:schemeClr>
            </a:solidFill>
          </c:spPr>
          <c:cat>
            <c:strRef>
              <c:f>'Chart 4.1 DATA'!$A$3:$A$24</c:f>
              <c:strCache>
                <c:ptCount val="22"/>
                <c:pt idx="0">
                  <c:v>Total</c:v>
                </c:pt>
                <c:pt idx="1">
                  <c:v>Monklands</c:v>
                </c:pt>
                <c:pt idx="2">
                  <c:v>WGH</c:v>
                </c:pt>
                <c:pt idx="3">
                  <c:v>RIE</c:v>
                </c:pt>
                <c:pt idx="4">
                  <c:v>Hairmyres</c:v>
                </c:pt>
                <c:pt idx="5">
                  <c:v>Balfour</c:v>
                </c:pt>
                <c:pt idx="6">
                  <c:v>Crosshouse</c:v>
                </c:pt>
                <c:pt idx="7">
                  <c:v>PRI</c:v>
                </c:pt>
                <c:pt idx="8">
                  <c:v>VHK</c:v>
                </c:pt>
                <c:pt idx="9">
                  <c:v>DGRI</c:v>
                </c:pt>
                <c:pt idx="10">
                  <c:v>Wishaw</c:v>
                </c:pt>
                <c:pt idx="11">
                  <c:v>Dr Grays</c:v>
                </c:pt>
                <c:pt idx="12">
                  <c:v>ARI</c:v>
                </c:pt>
                <c:pt idx="13">
                  <c:v>SJH</c:v>
                </c:pt>
                <c:pt idx="14">
                  <c:v>Raigmore</c:v>
                </c:pt>
                <c:pt idx="15">
                  <c:v>QMH</c:v>
                </c:pt>
                <c:pt idx="16">
                  <c:v>Ninewells</c:v>
                </c:pt>
                <c:pt idx="17">
                  <c:v>L&amp;I</c:v>
                </c:pt>
                <c:pt idx="18">
                  <c:v>Borders</c:v>
                </c:pt>
                <c:pt idx="19">
                  <c:v>Western Isles</c:v>
                </c:pt>
                <c:pt idx="20">
                  <c:v>FVRH</c:v>
                </c:pt>
                <c:pt idx="21">
                  <c:v>GCH*</c:v>
                </c:pt>
              </c:strCache>
            </c:strRef>
          </c:cat>
          <c:val>
            <c:numRef>
              <c:f>'Chart 4.1 DATA'!$B$3:$B$24</c:f>
              <c:numCache>
                <c:formatCode>0</c:formatCode>
                <c:ptCount val="22"/>
                <c:pt idx="0">
                  <c:v>82.078390923156263</c:v>
                </c:pt>
                <c:pt idx="1">
                  <c:v>94.520547945205479</c:v>
                </c:pt>
                <c:pt idx="2">
                  <c:v>96.491228070175438</c:v>
                </c:pt>
                <c:pt idx="3">
                  <c:v>90.833333333333329</c:v>
                </c:pt>
                <c:pt idx="4">
                  <c:v>83.88429752066115</c:v>
                </c:pt>
                <c:pt idx="5">
                  <c:v>88.888888888888886</c:v>
                </c:pt>
                <c:pt idx="6">
                  <c:v>89.908256880733944</c:v>
                </c:pt>
                <c:pt idx="7">
                  <c:v>85.211267605633793</c:v>
                </c:pt>
                <c:pt idx="8">
                  <c:v>89.626556016597519</c:v>
                </c:pt>
                <c:pt idx="9">
                  <c:v>84.883720930232556</c:v>
                </c:pt>
                <c:pt idx="10">
                  <c:v>85.555555555555557</c:v>
                </c:pt>
                <c:pt idx="11">
                  <c:v>75.471698113207552</c:v>
                </c:pt>
                <c:pt idx="12">
                  <c:v>72.504378283712782</c:v>
                </c:pt>
                <c:pt idx="13">
                  <c:v>78.494623655913969</c:v>
                </c:pt>
                <c:pt idx="14">
                  <c:v>75.80071174377224</c:v>
                </c:pt>
                <c:pt idx="15">
                  <c:v>71.022727272727266</c:v>
                </c:pt>
                <c:pt idx="16">
                  <c:v>67.368421052631575</c:v>
                </c:pt>
                <c:pt idx="17">
                  <c:v>86.956521739130437</c:v>
                </c:pt>
                <c:pt idx="18">
                  <c:v>82.911392405063282</c:v>
                </c:pt>
                <c:pt idx="19">
                  <c:v>57.142857142857139</c:v>
                </c:pt>
                <c:pt idx="20">
                  <c:v>67.073170731707322</c:v>
                </c:pt>
                <c:pt idx="21">
                  <c:v>100</c:v>
                </c:pt>
              </c:numCache>
            </c:numRef>
          </c:val>
        </c:ser>
        <c:ser>
          <c:idx val="1"/>
          <c:order val="1"/>
          <c:tx>
            <c:strRef>
              <c:f>'Chart 4.1 DATA'!$C$2</c:f>
              <c:strCache>
                <c:ptCount val="1"/>
                <c:pt idx="0">
                  <c:v>2017 (%)</c:v>
                </c:pt>
              </c:strCache>
            </c:strRef>
          </c:tx>
          <c:dPt>
            <c:idx val="0"/>
            <c:spPr>
              <a:solidFill>
                <a:srgbClr val="00B050"/>
              </a:solidFill>
            </c:spPr>
          </c:dPt>
          <c:dPt>
            <c:idx val="1"/>
            <c:spPr>
              <a:solidFill>
                <a:srgbClr val="FFC000"/>
              </a:solidFill>
            </c:spPr>
          </c:dPt>
          <c:dPt>
            <c:idx val="2"/>
            <c:spPr>
              <a:solidFill>
                <a:srgbClr val="FFC000"/>
              </a:solidFill>
            </c:spPr>
          </c:dPt>
          <c:dPt>
            <c:idx val="3"/>
            <c:spPr>
              <a:solidFill>
                <a:srgbClr val="FFC000"/>
              </a:solidFill>
            </c:spPr>
          </c:dPt>
          <c:dPt>
            <c:idx val="4"/>
            <c:spPr>
              <a:solidFill>
                <a:srgbClr val="FFC000"/>
              </a:solidFill>
            </c:spPr>
          </c:dPt>
          <c:dPt>
            <c:idx val="5"/>
            <c:spPr>
              <a:solidFill>
                <a:srgbClr val="00B050"/>
              </a:solidFill>
            </c:spPr>
          </c:dPt>
          <c:dPt>
            <c:idx val="6"/>
            <c:spPr>
              <a:solidFill>
                <a:srgbClr val="FFC000"/>
              </a:solidFill>
            </c:spPr>
          </c:dPt>
          <c:dPt>
            <c:idx val="7"/>
            <c:spPr>
              <a:solidFill>
                <a:srgbClr val="FFC000"/>
              </a:solidFill>
            </c:spPr>
          </c:dPt>
          <c:dPt>
            <c:idx val="8"/>
            <c:spPr>
              <a:solidFill>
                <a:srgbClr val="00B050"/>
              </a:solidFill>
            </c:spPr>
          </c:dPt>
          <c:dPt>
            <c:idx val="9"/>
            <c:spPr>
              <a:solidFill>
                <a:srgbClr val="FFC000"/>
              </a:solidFill>
            </c:spPr>
          </c:dPt>
          <c:dPt>
            <c:idx val="10"/>
            <c:spPr>
              <a:solidFill>
                <a:srgbClr val="FFC000"/>
              </a:solidFill>
            </c:spPr>
          </c:dPt>
          <c:dPt>
            <c:idx val="11"/>
            <c:spPr>
              <a:solidFill>
                <a:srgbClr val="00B050"/>
              </a:solidFill>
            </c:spPr>
          </c:dPt>
          <c:dPt>
            <c:idx val="12"/>
            <c:spPr>
              <a:solidFill>
                <a:srgbClr val="FFC000"/>
              </a:solidFill>
            </c:spPr>
          </c:dPt>
          <c:dPt>
            <c:idx val="13"/>
            <c:spPr>
              <a:solidFill>
                <a:srgbClr val="FFC000"/>
              </a:solidFill>
            </c:spPr>
          </c:dPt>
          <c:dPt>
            <c:idx val="14"/>
            <c:spPr>
              <a:solidFill>
                <a:srgbClr val="00B050"/>
              </a:solidFill>
            </c:spPr>
          </c:dPt>
          <c:dPt>
            <c:idx val="15"/>
            <c:spPr>
              <a:solidFill>
                <a:srgbClr val="FFC000"/>
              </a:solidFill>
            </c:spPr>
          </c:dPt>
          <c:dPt>
            <c:idx val="16"/>
            <c:spPr>
              <a:solidFill>
                <a:srgbClr val="FFC000"/>
              </a:solidFill>
            </c:spPr>
          </c:dPt>
          <c:dPt>
            <c:idx val="17"/>
            <c:spPr>
              <a:solidFill>
                <a:srgbClr val="00B050"/>
              </a:solidFill>
            </c:spPr>
          </c:dPt>
          <c:dPt>
            <c:idx val="18"/>
            <c:spPr>
              <a:solidFill>
                <a:srgbClr val="FFC000"/>
              </a:solidFill>
            </c:spPr>
          </c:dPt>
          <c:dPt>
            <c:idx val="19"/>
            <c:spPr>
              <a:solidFill>
                <a:srgbClr val="FFC000"/>
              </a:solidFill>
            </c:spPr>
          </c:dPt>
          <c:dPt>
            <c:idx val="20"/>
            <c:spPr>
              <a:solidFill>
                <a:srgbClr val="FFC000"/>
              </a:solidFill>
            </c:spPr>
          </c:dPt>
          <c:dPt>
            <c:idx val="21"/>
            <c:spPr>
              <a:solidFill>
                <a:srgbClr val="FFC000"/>
              </a:solidFill>
            </c:spPr>
          </c:dPt>
          <c:cat>
            <c:strRef>
              <c:f>'Chart 4.1 DATA'!$A$3:$A$24</c:f>
              <c:strCache>
                <c:ptCount val="22"/>
                <c:pt idx="0">
                  <c:v>Total</c:v>
                </c:pt>
                <c:pt idx="1">
                  <c:v>Monklands</c:v>
                </c:pt>
                <c:pt idx="2">
                  <c:v>WGH</c:v>
                </c:pt>
                <c:pt idx="3">
                  <c:v>RIE</c:v>
                </c:pt>
                <c:pt idx="4">
                  <c:v>Hairmyres</c:v>
                </c:pt>
                <c:pt idx="5">
                  <c:v>Balfour</c:v>
                </c:pt>
                <c:pt idx="6">
                  <c:v>Crosshouse</c:v>
                </c:pt>
                <c:pt idx="7">
                  <c:v>PRI</c:v>
                </c:pt>
                <c:pt idx="8">
                  <c:v>VHK</c:v>
                </c:pt>
                <c:pt idx="9">
                  <c:v>DGRI</c:v>
                </c:pt>
                <c:pt idx="10">
                  <c:v>Wishaw</c:v>
                </c:pt>
                <c:pt idx="11">
                  <c:v>Dr Grays</c:v>
                </c:pt>
                <c:pt idx="12">
                  <c:v>ARI</c:v>
                </c:pt>
                <c:pt idx="13">
                  <c:v>SJH</c:v>
                </c:pt>
                <c:pt idx="14">
                  <c:v>Raigmore</c:v>
                </c:pt>
                <c:pt idx="15">
                  <c:v>QMH</c:v>
                </c:pt>
                <c:pt idx="16">
                  <c:v>Ninewells</c:v>
                </c:pt>
                <c:pt idx="17">
                  <c:v>L&amp;I</c:v>
                </c:pt>
                <c:pt idx="18">
                  <c:v>Borders</c:v>
                </c:pt>
                <c:pt idx="19">
                  <c:v>Western Isles</c:v>
                </c:pt>
                <c:pt idx="20">
                  <c:v>FVRH</c:v>
                </c:pt>
                <c:pt idx="21">
                  <c:v>GCH*</c:v>
                </c:pt>
              </c:strCache>
            </c:strRef>
          </c:cat>
          <c:val>
            <c:numRef>
              <c:f>'Chart 4.1 DATA'!$C$3:$C$24</c:f>
              <c:numCache>
                <c:formatCode>0</c:formatCode>
                <c:ptCount val="22"/>
                <c:pt idx="0">
                  <c:v>81.83444047010731</c:v>
                </c:pt>
                <c:pt idx="1">
                  <c:v>96.855345911949684</c:v>
                </c:pt>
                <c:pt idx="2">
                  <c:v>96.205357142857139</c:v>
                </c:pt>
                <c:pt idx="3">
                  <c:v>91.469194312796205</c:v>
                </c:pt>
                <c:pt idx="4">
                  <c:v>90.625</c:v>
                </c:pt>
                <c:pt idx="5">
                  <c:v>87.5</c:v>
                </c:pt>
                <c:pt idx="6">
                  <c:v>86.797752808988761</c:v>
                </c:pt>
                <c:pt idx="7">
                  <c:v>85.90604026845638</c:v>
                </c:pt>
                <c:pt idx="8">
                  <c:v>85.214007782101163</c:v>
                </c:pt>
                <c:pt idx="9">
                  <c:v>82.978723404255319</c:v>
                </c:pt>
                <c:pt idx="10">
                  <c:v>82.677165354330711</c:v>
                </c:pt>
                <c:pt idx="11">
                  <c:v>82.608695652173907</c:v>
                </c:pt>
                <c:pt idx="12">
                  <c:v>79.010238907849825</c:v>
                </c:pt>
                <c:pt idx="13">
                  <c:v>74.747474747474755</c:v>
                </c:pt>
                <c:pt idx="14">
                  <c:v>74.025974025974023</c:v>
                </c:pt>
                <c:pt idx="15">
                  <c:v>73.743016759776538</c:v>
                </c:pt>
                <c:pt idx="16">
                  <c:v>72.608695652173921</c:v>
                </c:pt>
                <c:pt idx="17">
                  <c:v>71.111111111111114</c:v>
                </c:pt>
                <c:pt idx="18">
                  <c:v>70.186335403726702</c:v>
                </c:pt>
                <c:pt idx="19">
                  <c:v>70</c:v>
                </c:pt>
                <c:pt idx="20">
                  <c:v>58.039215686274517</c:v>
                </c:pt>
                <c:pt idx="21">
                  <c:v>0</c:v>
                </c:pt>
              </c:numCache>
            </c:numRef>
          </c:val>
        </c:ser>
        <c:axId val="54112256"/>
        <c:axId val="54113792"/>
      </c:barChart>
      <c:scatterChart>
        <c:scatterStyle val="lineMarker"/>
        <c:ser>
          <c:idx val="2"/>
          <c:order val="2"/>
          <c:tx>
            <c:strRef>
              <c:f>'Chart 4.1 DATA'!$D$2</c:f>
              <c:strCache>
                <c:ptCount val="1"/>
                <c:pt idx="0">
                  <c:v>Stroke Standard</c:v>
                </c:pt>
              </c:strCache>
            </c:strRef>
          </c:tx>
          <c:spPr>
            <a:ln>
              <a:solidFill>
                <a:schemeClr val="tx2"/>
              </a:solidFill>
            </a:ln>
          </c:spPr>
          <c:marker>
            <c:symbol val="none"/>
          </c:marker>
          <c:yVal>
            <c:numRef>
              <c:f>'Chart 4.1 DATA'!$D$3:$D$24</c:f>
              <c:numCache>
                <c:formatCode>General</c:formatCode>
                <c:ptCount val="22"/>
                <c:pt idx="0" formatCode="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numCache>
            </c:numRef>
          </c:yVal>
        </c:ser>
        <c:axId val="54115712"/>
        <c:axId val="73270400"/>
      </c:scatterChart>
      <c:catAx>
        <c:axId val="54112256"/>
        <c:scaling>
          <c:orientation val="minMax"/>
        </c:scaling>
        <c:axPos val="b"/>
        <c:numFmt formatCode="General" sourceLinked="1"/>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54113792"/>
        <c:crosses val="autoZero"/>
        <c:auto val="1"/>
        <c:lblAlgn val="ctr"/>
        <c:lblOffset val="100"/>
      </c:catAx>
      <c:valAx>
        <c:axId val="54113792"/>
        <c:scaling>
          <c:orientation val="minMax"/>
          <c:max val="100"/>
        </c:scaling>
        <c:axPos val="l"/>
        <c:title>
          <c:tx>
            <c:rich>
              <a:bodyPr rot="0" vert="horz"/>
              <a:lstStyle/>
              <a:p>
                <a:pPr algn="ctr">
                  <a:defRPr sz="1000" b="1" i="0" u="none" strike="noStrike" baseline="0">
                    <a:solidFill>
                      <a:srgbClr val="000000"/>
                    </a:solidFill>
                    <a:latin typeface="Calibri"/>
                    <a:ea typeface="Calibri"/>
                    <a:cs typeface="Calibri"/>
                  </a:defRPr>
                </a:pPr>
                <a:r>
                  <a:rPr lang="en-GB"/>
                  <a:t>(%)</a:t>
                </a:r>
              </a:p>
            </c:rich>
          </c:tx>
          <c:spPr>
            <a:noFill/>
            <a:ln w="25400">
              <a:noFill/>
            </a:ln>
          </c:spPr>
        </c:title>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4112256"/>
        <c:crosses val="autoZero"/>
        <c:crossBetween val="between"/>
      </c:valAx>
      <c:valAx>
        <c:axId val="54115712"/>
        <c:scaling>
          <c:orientation val="minMax"/>
          <c:max val="32"/>
          <c:min val="1"/>
        </c:scaling>
        <c:delete val="1"/>
        <c:axPos val="t"/>
        <c:tickLblPos val="none"/>
        <c:crossAx val="73270400"/>
        <c:crosses val="max"/>
        <c:crossBetween val="midCat"/>
      </c:valAx>
      <c:valAx>
        <c:axId val="73270400"/>
        <c:scaling>
          <c:orientation val="minMax"/>
          <c:max val="100"/>
          <c:min val="0"/>
        </c:scaling>
        <c:delete val="1"/>
        <c:axPos val="r"/>
        <c:numFmt formatCode="0" sourceLinked="1"/>
        <c:tickLblPos val="none"/>
        <c:crossAx val="54115712"/>
        <c:crosses val="max"/>
        <c:crossBetween val="midCat"/>
      </c:valAx>
      <c:spPr>
        <a:ln>
          <a:solidFill>
            <a:schemeClr val="accent1"/>
          </a:solidFill>
        </a:ln>
      </c:spPr>
    </c:plotArea>
    <c:legend>
      <c:legendPos val="r"/>
      <c:layout>
        <c:manualLayout>
          <c:xMode val="edge"/>
          <c:yMode val="edge"/>
          <c:x val="0.8774525131154256"/>
          <c:y val="0.41530243108753268"/>
          <c:w val="0.10913963445016772"/>
          <c:h val="0.22560112112682745"/>
        </c:manualLayout>
      </c:layout>
      <c:txPr>
        <a:bodyPr/>
        <a:lstStyle/>
        <a:p>
          <a:pPr>
            <a:defRPr sz="77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418000263933488E-2"/>
          <c:y val="3.4668289414642839E-2"/>
          <c:w val="0.87843852452575166"/>
          <c:h val="0.75436635994267898"/>
        </c:manualLayout>
      </c:layout>
      <c:barChart>
        <c:barDir val="col"/>
        <c:grouping val="clustered"/>
        <c:ser>
          <c:idx val="0"/>
          <c:order val="0"/>
          <c:tx>
            <c:strRef>
              <c:f>'Chart 4.1 DATA'!$B$2</c:f>
              <c:strCache>
                <c:ptCount val="1"/>
                <c:pt idx="0">
                  <c:v>2016 (%)</c:v>
                </c:pt>
              </c:strCache>
            </c:strRef>
          </c:tx>
          <c:spPr>
            <a:solidFill>
              <a:schemeClr val="bg1">
                <a:lumMod val="65000"/>
              </a:schemeClr>
            </a:solidFill>
          </c:spPr>
          <c:cat>
            <c:strRef>
              <c:f>'Chart 4.1 DATA'!$A$3:$A$26</c:f>
              <c:strCache>
                <c:ptCount val="24"/>
                <c:pt idx="0">
                  <c:v>Total</c:v>
                </c:pt>
                <c:pt idx="1">
                  <c:v>Monklands</c:v>
                </c:pt>
                <c:pt idx="2">
                  <c:v>WGH</c:v>
                </c:pt>
                <c:pt idx="3">
                  <c:v>RIE</c:v>
                </c:pt>
                <c:pt idx="4">
                  <c:v>Hairmyres</c:v>
                </c:pt>
                <c:pt idx="5">
                  <c:v>Balfour</c:v>
                </c:pt>
                <c:pt idx="6">
                  <c:v>Crosshouse</c:v>
                </c:pt>
                <c:pt idx="7">
                  <c:v>PRI</c:v>
                </c:pt>
                <c:pt idx="8">
                  <c:v>VHK</c:v>
                </c:pt>
                <c:pt idx="9">
                  <c:v>DGRI</c:v>
                </c:pt>
                <c:pt idx="10">
                  <c:v>Wishaw</c:v>
                </c:pt>
                <c:pt idx="11">
                  <c:v>Dr Grays</c:v>
                </c:pt>
                <c:pt idx="12">
                  <c:v>ARI</c:v>
                </c:pt>
                <c:pt idx="13">
                  <c:v>SJH</c:v>
                </c:pt>
                <c:pt idx="14">
                  <c:v>Raigmore</c:v>
                </c:pt>
                <c:pt idx="15">
                  <c:v>QMH</c:v>
                </c:pt>
                <c:pt idx="16">
                  <c:v>Ninewells</c:v>
                </c:pt>
                <c:pt idx="17">
                  <c:v>L&amp;I</c:v>
                </c:pt>
                <c:pt idx="18">
                  <c:v>Borders</c:v>
                </c:pt>
                <c:pt idx="19">
                  <c:v>Western Isles</c:v>
                </c:pt>
                <c:pt idx="20">
                  <c:v>FVRH</c:v>
                </c:pt>
                <c:pt idx="21">
                  <c:v>GCH*</c:v>
                </c:pt>
                <c:pt idx="22">
                  <c:v>Caithness*</c:v>
                </c:pt>
                <c:pt idx="23">
                  <c:v>Ayr</c:v>
                </c:pt>
              </c:strCache>
            </c:strRef>
          </c:cat>
          <c:val>
            <c:numRef>
              <c:f>'Chart 4.1 DATA'!$B$3:$B$26</c:f>
              <c:numCache>
                <c:formatCode>0</c:formatCode>
                <c:ptCount val="24"/>
                <c:pt idx="0">
                  <c:v>82.078390923156263</c:v>
                </c:pt>
                <c:pt idx="1">
                  <c:v>94.520547945205479</c:v>
                </c:pt>
                <c:pt idx="2">
                  <c:v>96.491228070175438</c:v>
                </c:pt>
                <c:pt idx="3">
                  <c:v>90.833333333333329</c:v>
                </c:pt>
                <c:pt idx="4">
                  <c:v>83.88429752066115</c:v>
                </c:pt>
                <c:pt idx="5">
                  <c:v>88.888888888888886</c:v>
                </c:pt>
                <c:pt idx="6">
                  <c:v>89.908256880733944</c:v>
                </c:pt>
                <c:pt idx="7">
                  <c:v>85.211267605633793</c:v>
                </c:pt>
                <c:pt idx="8">
                  <c:v>89.626556016597519</c:v>
                </c:pt>
                <c:pt idx="9">
                  <c:v>84.883720930232556</c:v>
                </c:pt>
                <c:pt idx="10">
                  <c:v>85.555555555555557</c:v>
                </c:pt>
                <c:pt idx="11">
                  <c:v>75.471698113207552</c:v>
                </c:pt>
                <c:pt idx="12">
                  <c:v>72.504378283712782</c:v>
                </c:pt>
                <c:pt idx="13">
                  <c:v>78.494623655913969</c:v>
                </c:pt>
                <c:pt idx="14">
                  <c:v>75.80071174377224</c:v>
                </c:pt>
                <c:pt idx="15">
                  <c:v>71.022727272727266</c:v>
                </c:pt>
                <c:pt idx="16">
                  <c:v>67.368421052631575</c:v>
                </c:pt>
                <c:pt idx="17">
                  <c:v>86.956521739130437</c:v>
                </c:pt>
                <c:pt idx="18">
                  <c:v>82.911392405063282</c:v>
                </c:pt>
                <c:pt idx="19">
                  <c:v>57.142857142857139</c:v>
                </c:pt>
                <c:pt idx="20">
                  <c:v>67.073170731707322</c:v>
                </c:pt>
                <c:pt idx="21">
                  <c:v>100</c:v>
                </c:pt>
                <c:pt idx="22">
                  <c:v>100</c:v>
                </c:pt>
                <c:pt idx="23">
                  <c:v>90.990990990990994</c:v>
                </c:pt>
              </c:numCache>
            </c:numRef>
          </c:val>
        </c:ser>
        <c:ser>
          <c:idx val="1"/>
          <c:order val="1"/>
          <c:tx>
            <c:strRef>
              <c:f>'Chart 4.1 DATA'!$C$2</c:f>
              <c:strCache>
                <c:ptCount val="1"/>
                <c:pt idx="0">
                  <c:v>2017 (%)</c:v>
                </c:pt>
              </c:strCache>
            </c:strRef>
          </c:tx>
          <c:spPr>
            <a:solidFill>
              <a:srgbClr val="FFC000"/>
            </a:solidFill>
          </c:spPr>
          <c:dPt>
            <c:idx val="20"/>
            <c:spPr>
              <a:solidFill>
                <a:srgbClr val="FFC000"/>
              </a:solidFill>
              <a:ln w="25400">
                <a:noFill/>
              </a:ln>
            </c:spPr>
          </c:dPt>
          <c:cat>
            <c:strRef>
              <c:f>'Chart 4.1 DATA'!$A$3:$A$26</c:f>
              <c:strCache>
                <c:ptCount val="24"/>
                <c:pt idx="0">
                  <c:v>Total</c:v>
                </c:pt>
                <c:pt idx="1">
                  <c:v>Monklands</c:v>
                </c:pt>
                <c:pt idx="2">
                  <c:v>WGH</c:v>
                </c:pt>
                <c:pt idx="3">
                  <c:v>RIE</c:v>
                </c:pt>
                <c:pt idx="4">
                  <c:v>Hairmyres</c:v>
                </c:pt>
                <c:pt idx="5">
                  <c:v>Balfour</c:v>
                </c:pt>
                <c:pt idx="6">
                  <c:v>Crosshouse</c:v>
                </c:pt>
                <c:pt idx="7">
                  <c:v>PRI</c:v>
                </c:pt>
                <c:pt idx="8">
                  <c:v>VHK</c:v>
                </c:pt>
                <c:pt idx="9">
                  <c:v>DGRI</c:v>
                </c:pt>
                <c:pt idx="10">
                  <c:v>Wishaw</c:v>
                </c:pt>
                <c:pt idx="11">
                  <c:v>Dr Grays</c:v>
                </c:pt>
                <c:pt idx="12">
                  <c:v>ARI</c:v>
                </c:pt>
                <c:pt idx="13">
                  <c:v>SJH</c:v>
                </c:pt>
                <c:pt idx="14">
                  <c:v>Raigmore</c:v>
                </c:pt>
                <c:pt idx="15">
                  <c:v>QMH</c:v>
                </c:pt>
                <c:pt idx="16">
                  <c:v>Ninewells</c:v>
                </c:pt>
                <c:pt idx="17">
                  <c:v>L&amp;I</c:v>
                </c:pt>
                <c:pt idx="18">
                  <c:v>Borders</c:v>
                </c:pt>
                <c:pt idx="19">
                  <c:v>Western Isles</c:v>
                </c:pt>
                <c:pt idx="20">
                  <c:v>FVRH</c:v>
                </c:pt>
                <c:pt idx="21">
                  <c:v>GCH*</c:v>
                </c:pt>
                <c:pt idx="22">
                  <c:v>Caithness*</c:v>
                </c:pt>
                <c:pt idx="23">
                  <c:v>Ayr</c:v>
                </c:pt>
              </c:strCache>
            </c:strRef>
          </c:cat>
          <c:val>
            <c:numRef>
              <c:f>'Chart 4.1 DATA'!$C$3:$C$26</c:f>
              <c:numCache>
                <c:formatCode>0</c:formatCode>
                <c:ptCount val="24"/>
                <c:pt idx="0">
                  <c:v>81.83444047010731</c:v>
                </c:pt>
                <c:pt idx="1">
                  <c:v>96.855345911949684</c:v>
                </c:pt>
                <c:pt idx="2">
                  <c:v>96.205357142857139</c:v>
                </c:pt>
                <c:pt idx="3">
                  <c:v>91.469194312796205</c:v>
                </c:pt>
                <c:pt idx="4">
                  <c:v>90.625</c:v>
                </c:pt>
                <c:pt idx="5">
                  <c:v>87.5</c:v>
                </c:pt>
                <c:pt idx="6">
                  <c:v>86.797752808988761</c:v>
                </c:pt>
                <c:pt idx="7">
                  <c:v>85.90604026845638</c:v>
                </c:pt>
                <c:pt idx="8">
                  <c:v>85.214007782101163</c:v>
                </c:pt>
                <c:pt idx="9">
                  <c:v>82.978723404255319</c:v>
                </c:pt>
                <c:pt idx="10">
                  <c:v>82.677165354330711</c:v>
                </c:pt>
                <c:pt idx="11">
                  <c:v>82.608695652173907</c:v>
                </c:pt>
                <c:pt idx="12">
                  <c:v>79.010238907849825</c:v>
                </c:pt>
                <c:pt idx="13">
                  <c:v>74.747474747474755</c:v>
                </c:pt>
                <c:pt idx="14">
                  <c:v>74.025974025974023</c:v>
                </c:pt>
                <c:pt idx="15">
                  <c:v>73.743016759776538</c:v>
                </c:pt>
                <c:pt idx="16">
                  <c:v>72.608695652173921</c:v>
                </c:pt>
                <c:pt idx="17">
                  <c:v>71.111111111111114</c:v>
                </c:pt>
                <c:pt idx="18">
                  <c:v>70.186335403726702</c:v>
                </c:pt>
                <c:pt idx="19">
                  <c:v>70</c:v>
                </c:pt>
                <c:pt idx="20">
                  <c:v>58.039215686274517</c:v>
                </c:pt>
                <c:pt idx="21">
                  <c:v>0</c:v>
                </c:pt>
                <c:pt idx="22">
                  <c:v>0</c:v>
                </c:pt>
                <c:pt idx="23">
                  <c:v>0</c:v>
                </c:pt>
              </c:numCache>
            </c:numRef>
          </c:val>
        </c:ser>
        <c:axId val="73287552"/>
        <c:axId val="73289088"/>
      </c:barChart>
      <c:scatterChart>
        <c:scatterStyle val="lineMarker"/>
        <c:ser>
          <c:idx val="2"/>
          <c:order val="2"/>
          <c:tx>
            <c:v>Stroke Standard (2013)</c:v>
          </c:tx>
          <c:spPr>
            <a:ln w="31750">
              <a:solidFill>
                <a:srgbClr val="0070C0"/>
              </a:solidFill>
            </a:ln>
          </c:spPr>
          <c:marker>
            <c:symbol val="none"/>
          </c:marker>
          <c:xVal>
            <c:strRef>
              <c:f>'Chart 4.1 DATA'!$A$3:$A$26</c:f>
              <c:strCache>
                <c:ptCount val="24"/>
                <c:pt idx="0">
                  <c:v>Total</c:v>
                </c:pt>
                <c:pt idx="1">
                  <c:v>Monklands</c:v>
                </c:pt>
                <c:pt idx="2">
                  <c:v>WGH</c:v>
                </c:pt>
                <c:pt idx="3">
                  <c:v>RIE</c:v>
                </c:pt>
                <c:pt idx="4">
                  <c:v>Hairmyres</c:v>
                </c:pt>
                <c:pt idx="5">
                  <c:v>Balfour</c:v>
                </c:pt>
                <c:pt idx="6">
                  <c:v>Crosshouse</c:v>
                </c:pt>
                <c:pt idx="7">
                  <c:v>PRI</c:v>
                </c:pt>
                <c:pt idx="8">
                  <c:v>VHK</c:v>
                </c:pt>
                <c:pt idx="9">
                  <c:v>DGRI</c:v>
                </c:pt>
                <c:pt idx="10">
                  <c:v>Wishaw</c:v>
                </c:pt>
                <c:pt idx="11">
                  <c:v>Dr Grays</c:v>
                </c:pt>
                <c:pt idx="12">
                  <c:v>ARI</c:v>
                </c:pt>
                <c:pt idx="13">
                  <c:v>SJH</c:v>
                </c:pt>
                <c:pt idx="14">
                  <c:v>Raigmore</c:v>
                </c:pt>
                <c:pt idx="15">
                  <c:v>QMH</c:v>
                </c:pt>
                <c:pt idx="16">
                  <c:v>Ninewells</c:v>
                </c:pt>
                <c:pt idx="17">
                  <c:v>L&amp;I</c:v>
                </c:pt>
                <c:pt idx="18">
                  <c:v>Borders</c:v>
                </c:pt>
                <c:pt idx="19">
                  <c:v>Western Isles</c:v>
                </c:pt>
                <c:pt idx="20">
                  <c:v>FVRH</c:v>
                </c:pt>
                <c:pt idx="21">
                  <c:v>GCH*</c:v>
                </c:pt>
                <c:pt idx="22">
                  <c:v>Caithness*</c:v>
                </c:pt>
                <c:pt idx="23">
                  <c:v>Ayr</c:v>
                </c:pt>
              </c:strCache>
            </c:strRef>
          </c:xVal>
          <c:yVal>
            <c:numRef>
              <c:f>'Chart 4.1 DATA'!$D$3:$D$26</c:f>
              <c:numCache>
                <c:formatCode>General</c:formatCode>
                <c:ptCount val="24"/>
                <c:pt idx="0" formatCode="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numCache>
            </c:numRef>
          </c:yVal>
        </c:ser>
        <c:axId val="73291264"/>
        <c:axId val="73292800"/>
      </c:scatterChart>
      <c:catAx>
        <c:axId val="73287552"/>
        <c:scaling>
          <c:orientation val="minMax"/>
        </c:scaling>
        <c:axPos val="b"/>
        <c:numFmt formatCode="General" sourceLinked="1"/>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73289088"/>
        <c:crosses val="autoZero"/>
        <c:auto val="1"/>
        <c:lblAlgn val="ctr"/>
        <c:lblOffset val="100"/>
      </c:catAx>
      <c:valAx>
        <c:axId val="73289088"/>
        <c:scaling>
          <c:orientation val="minMax"/>
          <c:max val="100"/>
        </c:scaling>
        <c:axPos val="l"/>
        <c:title>
          <c:tx>
            <c:rich>
              <a:bodyPr rot="0" vert="horz"/>
              <a:lstStyle/>
              <a:p>
                <a:pPr algn="ctr">
                  <a:defRPr sz="1000" b="1" i="0" u="none" strike="noStrike" baseline="0">
                    <a:solidFill>
                      <a:srgbClr val="000000"/>
                    </a:solidFill>
                    <a:latin typeface="Calibri"/>
                    <a:ea typeface="Calibri"/>
                    <a:cs typeface="Calibri"/>
                  </a:defRPr>
                </a:pPr>
                <a:r>
                  <a:rPr lang="en-GB"/>
                  <a:t>%</a:t>
                </a:r>
              </a:p>
            </c:rich>
          </c:tx>
          <c:spPr>
            <a:noFill/>
            <a:ln w="25400">
              <a:noFill/>
            </a:ln>
          </c:spPr>
        </c:title>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3287552"/>
        <c:crosses val="autoZero"/>
        <c:crossBetween val="between"/>
      </c:valAx>
      <c:valAx>
        <c:axId val="73291264"/>
        <c:scaling>
          <c:orientation val="minMax"/>
          <c:max val="21"/>
          <c:min val="1"/>
        </c:scaling>
        <c:delete val="1"/>
        <c:axPos val="t"/>
        <c:tickLblPos val="none"/>
        <c:crossAx val="73292800"/>
        <c:crosses val="max"/>
        <c:crossBetween val="midCat"/>
      </c:valAx>
      <c:valAx>
        <c:axId val="73292800"/>
        <c:scaling>
          <c:orientation val="minMax"/>
        </c:scaling>
        <c:delete val="1"/>
        <c:axPos val="r"/>
        <c:numFmt formatCode="0" sourceLinked="1"/>
        <c:tickLblPos val="none"/>
        <c:crossAx val="73291264"/>
        <c:crosses val="max"/>
        <c:crossBetween val="midCat"/>
      </c:valAx>
      <c:spPr>
        <a:ln>
          <a:solidFill>
            <a:schemeClr val="bg1">
              <a:lumMod val="65000"/>
            </a:schemeClr>
          </a:solidFill>
        </a:ln>
      </c:spPr>
    </c:plotArea>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6876699137442643E-2"/>
          <c:y val="8.0232093304875005E-2"/>
          <c:w val="0.81007028782419765"/>
          <c:h val="0.72370482152729065"/>
        </c:manualLayout>
      </c:layout>
      <c:barChart>
        <c:barDir val="col"/>
        <c:grouping val="stacked"/>
        <c:ser>
          <c:idx val="3"/>
          <c:order val="0"/>
          <c:tx>
            <c:strRef>
              <c:f>'Chart 4.2 DATA'!$C$2</c:f>
              <c:strCache>
                <c:ptCount val="1"/>
                <c:pt idx="0">
                  <c:v>Same Day</c:v>
                </c:pt>
              </c:strCache>
            </c:strRef>
          </c:tx>
          <c:spPr>
            <a:solidFill>
              <a:srgbClr val="003366"/>
            </a:solidFill>
            <a:ln>
              <a:solidFill>
                <a:schemeClr val="tx1"/>
              </a:solidFill>
            </a:ln>
          </c:spPr>
          <c:dPt>
            <c:idx val="0"/>
            <c:spPr>
              <a:solidFill>
                <a:srgbClr val="008000"/>
              </a:solidFill>
              <a:ln>
                <a:solidFill>
                  <a:schemeClr val="tx1"/>
                </a:solidFill>
              </a:ln>
            </c:spPr>
          </c:dPt>
          <c:cat>
            <c:strRef>
              <c:f>'Chart 4.2 DATA'!$A$3:$A$23</c:f>
              <c:strCache>
                <c:ptCount val="21"/>
                <c:pt idx="0">
                  <c:v>Total</c:v>
                </c:pt>
                <c:pt idx="1">
                  <c:v>Monklands</c:v>
                </c:pt>
                <c:pt idx="2">
                  <c:v>WGH</c:v>
                </c:pt>
                <c:pt idx="3">
                  <c:v>RIE</c:v>
                </c:pt>
                <c:pt idx="4">
                  <c:v>Hairmyres</c:v>
                </c:pt>
                <c:pt idx="5">
                  <c:v>Balfour</c:v>
                </c:pt>
                <c:pt idx="6">
                  <c:v>Crosshouse</c:v>
                </c:pt>
                <c:pt idx="7">
                  <c:v>PRI</c:v>
                </c:pt>
                <c:pt idx="8">
                  <c:v>VHK</c:v>
                </c:pt>
                <c:pt idx="9">
                  <c:v>DGRI</c:v>
                </c:pt>
                <c:pt idx="10">
                  <c:v>Wishaw</c:v>
                </c:pt>
                <c:pt idx="11">
                  <c:v>Dr Grays</c:v>
                </c:pt>
                <c:pt idx="12">
                  <c:v>ARI</c:v>
                </c:pt>
                <c:pt idx="13">
                  <c:v>SJH</c:v>
                </c:pt>
                <c:pt idx="14">
                  <c:v>Raigmore</c:v>
                </c:pt>
                <c:pt idx="15">
                  <c:v>QMH</c:v>
                </c:pt>
                <c:pt idx="16">
                  <c:v>Ninewells</c:v>
                </c:pt>
                <c:pt idx="17">
                  <c:v>L&amp;I</c:v>
                </c:pt>
                <c:pt idx="18">
                  <c:v>Borders</c:v>
                </c:pt>
                <c:pt idx="19">
                  <c:v>Western Isles</c:v>
                </c:pt>
                <c:pt idx="20">
                  <c:v>FVRH</c:v>
                </c:pt>
              </c:strCache>
            </c:strRef>
          </c:cat>
          <c:val>
            <c:numRef>
              <c:f>'Chart 4.2 DATA'!$C$3:$C$23</c:f>
              <c:numCache>
                <c:formatCode>0</c:formatCode>
                <c:ptCount val="21"/>
                <c:pt idx="0">
                  <c:v>14.895247828308635</c:v>
                </c:pt>
                <c:pt idx="1">
                  <c:v>21.383647798742139</c:v>
                </c:pt>
                <c:pt idx="2">
                  <c:v>24.776785714285715</c:v>
                </c:pt>
                <c:pt idx="3">
                  <c:v>9.0047393364928912</c:v>
                </c:pt>
                <c:pt idx="4">
                  <c:v>2.083333333333333</c:v>
                </c:pt>
                <c:pt idx="5">
                  <c:v>28.125</c:v>
                </c:pt>
                <c:pt idx="6">
                  <c:v>5.6179775280898872</c:v>
                </c:pt>
                <c:pt idx="7">
                  <c:v>9.3959731543624159</c:v>
                </c:pt>
                <c:pt idx="8">
                  <c:v>37.354085603112843</c:v>
                </c:pt>
                <c:pt idx="9">
                  <c:v>6.3829787234042552</c:v>
                </c:pt>
                <c:pt idx="10">
                  <c:v>0.78740157480314954</c:v>
                </c:pt>
                <c:pt idx="11">
                  <c:v>58.695652173913047</c:v>
                </c:pt>
                <c:pt idx="12">
                  <c:v>30.716723549488055</c:v>
                </c:pt>
                <c:pt idx="13">
                  <c:v>3.0303030303030303</c:v>
                </c:pt>
                <c:pt idx="14">
                  <c:v>3.4632034632034632</c:v>
                </c:pt>
                <c:pt idx="15">
                  <c:v>7.2625698324022352</c:v>
                </c:pt>
                <c:pt idx="16">
                  <c:v>1.7391304347826086</c:v>
                </c:pt>
                <c:pt idx="17">
                  <c:v>26.666666666666668</c:v>
                </c:pt>
                <c:pt idx="18">
                  <c:v>4.3478260869565215</c:v>
                </c:pt>
                <c:pt idx="19">
                  <c:v>0</c:v>
                </c:pt>
                <c:pt idx="20">
                  <c:v>4.7058823529411766</c:v>
                </c:pt>
              </c:numCache>
            </c:numRef>
          </c:val>
        </c:ser>
        <c:ser>
          <c:idx val="1"/>
          <c:order val="2"/>
          <c:tx>
            <c:strRef>
              <c:f>'Chart 4.2 DATA'!$J$2</c:f>
              <c:strCache>
                <c:ptCount val="1"/>
                <c:pt idx="0">
                  <c:v>1 Day</c:v>
                </c:pt>
              </c:strCache>
            </c:strRef>
          </c:tx>
          <c:spPr>
            <a:solidFill>
              <a:srgbClr val="9999FF"/>
            </a:solidFill>
            <a:ln>
              <a:solidFill>
                <a:schemeClr val="tx1"/>
              </a:solidFill>
            </a:ln>
          </c:spPr>
          <c:dPt>
            <c:idx val="0"/>
            <c:spPr>
              <a:solidFill>
                <a:srgbClr val="FF0000"/>
              </a:solidFill>
              <a:ln>
                <a:solidFill>
                  <a:schemeClr val="tx1"/>
                </a:solidFill>
              </a:ln>
            </c:spPr>
          </c:dPt>
          <c:cat>
            <c:strRef>
              <c:f>'Chart 4.2 DATA'!$A$3:$A$23</c:f>
              <c:strCache>
                <c:ptCount val="21"/>
                <c:pt idx="0">
                  <c:v>Total</c:v>
                </c:pt>
                <c:pt idx="1">
                  <c:v>Monklands</c:v>
                </c:pt>
                <c:pt idx="2">
                  <c:v>WGH</c:v>
                </c:pt>
                <c:pt idx="3">
                  <c:v>RIE</c:v>
                </c:pt>
                <c:pt idx="4">
                  <c:v>Hairmyres</c:v>
                </c:pt>
                <c:pt idx="5">
                  <c:v>Balfour</c:v>
                </c:pt>
                <c:pt idx="6">
                  <c:v>Crosshouse</c:v>
                </c:pt>
                <c:pt idx="7">
                  <c:v>PRI</c:v>
                </c:pt>
                <c:pt idx="8">
                  <c:v>VHK</c:v>
                </c:pt>
                <c:pt idx="9">
                  <c:v>DGRI</c:v>
                </c:pt>
                <c:pt idx="10">
                  <c:v>Wishaw</c:v>
                </c:pt>
                <c:pt idx="11">
                  <c:v>Dr Grays</c:v>
                </c:pt>
                <c:pt idx="12">
                  <c:v>ARI</c:v>
                </c:pt>
                <c:pt idx="13">
                  <c:v>SJH</c:v>
                </c:pt>
                <c:pt idx="14">
                  <c:v>Raigmore</c:v>
                </c:pt>
                <c:pt idx="15">
                  <c:v>QMH</c:v>
                </c:pt>
                <c:pt idx="16">
                  <c:v>Ninewells</c:v>
                </c:pt>
                <c:pt idx="17">
                  <c:v>L&amp;I</c:v>
                </c:pt>
                <c:pt idx="18">
                  <c:v>Borders</c:v>
                </c:pt>
                <c:pt idx="19">
                  <c:v>Western Isles</c:v>
                </c:pt>
                <c:pt idx="20">
                  <c:v>FVRH</c:v>
                </c:pt>
              </c:strCache>
            </c:strRef>
          </c:cat>
          <c:val>
            <c:numRef>
              <c:f>'Chart 4.2 DATA'!$J$3:$J$23</c:f>
              <c:numCache>
                <c:formatCode>0</c:formatCode>
                <c:ptCount val="21"/>
                <c:pt idx="0">
                  <c:v>25.396014307613697</c:v>
                </c:pt>
                <c:pt idx="1">
                  <c:v>42.767295597484271</c:v>
                </c:pt>
                <c:pt idx="2">
                  <c:v>27.678571428571423</c:v>
                </c:pt>
                <c:pt idx="3">
                  <c:v>45.971563981042657</c:v>
                </c:pt>
                <c:pt idx="4">
                  <c:v>29.166666666666668</c:v>
                </c:pt>
                <c:pt idx="5">
                  <c:v>28.125</c:v>
                </c:pt>
                <c:pt idx="6">
                  <c:v>34.550561797752806</c:v>
                </c:pt>
                <c:pt idx="7">
                  <c:v>30.201342281879192</c:v>
                </c:pt>
                <c:pt idx="8">
                  <c:v>15.953307392996109</c:v>
                </c:pt>
                <c:pt idx="9">
                  <c:v>32.624113475177303</c:v>
                </c:pt>
                <c:pt idx="10">
                  <c:v>26.771653543307089</c:v>
                </c:pt>
                <c:pt idx="11">
                  <c:v>8.6956521739130466</c:v>
                </c:pt>
                <c:pt idx="12">
                  <c:v>16.211604095563136</c:v>
                </c:pt>
                <c:pt idx="13">
                  <c:v>37.37373737373737</c:v>
                </c:pt>
                <c:pt idx="14">
                  <c:v>18.18181818181818</c:v>
                </c:pt>
                <c:pt idx="15">
                  <c:v>30.726256983240219</c:v>
                </c:pt>
                <c:pt idx="16">
                  <c:v>16.956521739130434</c:v>
                </c:pt>
                <c:pt idx="17">
                  <c:v>2.2222222222222179</c:v>
                </c:pt>
                <c:pt idx="18">
                  <c:v>14.285714285714286</c:v>
                </c:pt>
                <c:pt idx="19">
                  <c:v>10</c:v>
                </c:pt>
                <c:pt idx="20">
                  <c:v>21.176470588235297</c:v>
                </c:pt>
              </c:numCache>
            </c:numRef>
          </c:val>
        </c:ser>
        <c:ser>
          <c:idx val="2"/>
          <c:order val="3"/>
          <c:tx>
            <c:strRef>
              <c:f>'Chart 4.2 DATA'!$K$2</c:f>
              <c:strCache>
                <c:ptCount val="1"/>
                <c:pt idx="0">
                  <c:v>2 Days</c:v>
                </c:pt>
              </c:strCache>
            </c:strRef>
          </c:tx>
          <c:spPr>
            <a:solidFill>
              <a:srgbClr val="FFFFCC"/>
            </a:solidFill>
            <a:ln>
              <a:solidFill>
                <a:schemeClr val="tx1"/>
              </a:solidFill>
            </a:ln>
          </c:spPr>
          <c:dPt>
            <c:idx val="0"/>
            <c:spPr>
              <a:solidFill>
                <a:srgbClr val="FFC000"/>
              </a:solidFill>
              <a:ln>
                <a:solidFill>
                  <a:schemeClr val="tx1"/>
                </a:solidFill>
              </a:ln>
            </c:spPr>
          </c:dPt>
          <c:cat>
            <c:strRef>
              <c:f>'Chart 4.2 DATA'!$A$3:$A$23</c:f>
              <c:strCache>
                <c:ptCount val="21"/>
                <c:pt idx="0">
                  <c:v>Total</c:v>
                </c:pt>
                <c:pt idx="1">
                  <c:v>Monklands</c:v>
                </c:pt>
                <c:pt idx="2">
                  <c:v>WGH</c:v>
                </c:pt>
                <c:pt idx="3">
                  <c:v>RIE</c:v>
                </c:pt>
                <c:pt idx="4">
                  <c:v>Hairmyres</c:v>
                </c:pt>
                <c:pt idx="5">
                  <c:v>Balfour</c:v>
                </c:pt>
                <c:pt idx="6">
                  <c:v>Crosshouse</c:v>
                </c:pt>
                <c:pt idx="7">
                  <c:v>PRI</c:v>
                </c:pt>
                <c:pt idx="8">
                  <c:v>VHK</c:v>
                </c:pt>
                <c:pt idx="9">
                  <c:v>DGRI</c:v>
                </c:pt>
                <c:pt idx="10">
                  <c:v>Wishaw</c:v>
                </c:pt>
                <c:pt idx="11">
                  <c:v>Dr Grays</c:v>
                </c:pt>
                <c:pt idx="12">
                  <c:v>ARI</c:v>
                </c:pt>
                <c:pt idx="13">
                  <c:v>SJH</c:v>
                </c:pt>
                <c:pt idx="14">
                  <c:v>Raigmore</c:v>
                </c:pt>
                <c:pt idx="15">
                  <c:v>QMH</c:v>
                </c:pt>
                <c:pt idx="16">
                  <c:v>Ninewells</c:v>
                </c:pt>
                <c:pt idx="17">
                  <c:v>L&amp;I</c:v>
                </c:pt>
                <c:pt idx="18">
                  <c:v>Borders</c:v>
                </c:pt>
                <c:pt idx="19">
                  <c:v>Western Isles</c:v>
                </c:pt>
                <c:pt idx="20">
                  <c:v>FVRH</c:v>
                </c:pt>
              </c:strCache>
            </c:strRef>
          </c:cat>
          <c:val>
            <c:numRef>
              <c:f>'Chart 4.2 DATA'!$K$3:$K$23</c:f>
              <c:numCache>
                <c:formatCode>0</c:formatCode>
                <c:ptCount val="21"/>
                <c:pt idx="0">
                  <c:v>19.672968829841587</c:v>
                </c:pt>
                <c:pt idx="1">
                  <c:v>16.981132075471706</c:v>
                </c:pt>
                <c:pt idx="2">
                  <c:v>19.196428571428569</c:v>
                </c:pt>
                <c:pt idx="3">
                  <c:v>34.123222748815159</c:v>
                </c:pt>
                <c:pt idx="4">
                  <c:v>35.416666666666657</c:v>
                </c:pt>
                <c:pt idx="5">
                  <c:v>3.125</c:v>
                </c:pt>
                <c:pt idx="6">
                  <c:v>23.595505617977523</c:v>
                </c:pt>
                <c:pt idx="7">
                  <c:v>19.463087248322154</c:v>
                </c:pt>
                <c:pt idx="8">
                  <c:v>15.953307392996102</c:v>
                </c:pt>
                <c:pt idx="9">
                  <c:v>17.730496453900713</c:v>
                </c:pt>
                <c:pt idx="10">
                  <c:v>29.921259842519682</c:v>
                </c:pt>
                <c:pt idx="11">
                  <c:v>13.043478260869563</c:v>
                </c:pt>
                <c:pt idx="12">
                  <c:v>14.163822525597276</c:v>
                </c:pt>
                <c:pt idx="13">
                  <c:v>22.222222222222229</c:v>
                </c:pt>
                <c:pt idx="14">
                  <c:v>20.346320346320347</c:v>
                </c:pt>
                <c:pt idx="15">
                  <c:v>0.55865921787709993</c:v>
                </c:pt>
                <c:pt idx="16">
                  <c:v>24.782608695652176</c:v>
                </c:pt>
                <c:pt idx="17">
                  <c:v>11.111111111111114</c:v>
                </c:pt>
                <c:pt idx="18">
                  <c:v>18.012422360248451</c:v>
                </c:pt>
                <c:pt idx="19">
                  <c:v>20</c:v>
                </c:pt>
                <c:pt idx="20">
                  <c:v>18.431372549019603</c:v>
                </c:pt>
              </c:numCache>
            </c:numRef>
          </c:val>
        </c:ser>
        <c:ser>
          <c:idx val="4"/>
          <c:order val="4"/>
          <c:tx>
            <c:strRef>
              <c:f>'Chart 4.2 DATA'!$L$2</c:f>
              <c:strCache>
                <c:ptCount val="1"/>
                <c:pt idx="0">
                  <c:v>3 Days</c:v>
                </c:pt>
              </c:strCache>
            </c:strRef>
          </c:tx>
          <c:spPr>
            <a:solidFill>
              <a:srgbClr val="CCFFFF"/>
            </a:solidFill>
            <a:ln>
              <a:solidFill>
                <a:schemeClr val="tx1"/>
              </a:solidFill>
            </a:ln>
          </c:spPr>
          <c:dPt>
            <c:idx val="0"/>
            <c:spPr>
              <a:solidFill>
                <a:srgbClr val="99CC00"/>
              </a:solidFill>
              <a:ln>
                <a:solidFill>
                  <a:schemeClr val="tx1"/>
                </a:solidFill>
              </a:ln>
            </c:spPr>
          </c:dPt>
          <c:cat>
            <c:strRef>
              <c:f>'Chart 4.2 DATA'!$A$3:$A$23</c:f>
              <c:strCache>
                <c:ptCount val="21"/>
                <c:pt idx="0">
                  <c:v>Total</c:v>
                </c:pt>
                <c:pt idx="1">
                  <c:v>Monklands</c:v>
                </c:pt>
                <c:pt idx="2">
                  <c:v>WGH</c:v>
                </c:pt>
                <c:pt idx="3">
                  <c:v>RIE</c:v>
                </c:pt>
                <c:pt idx="4">
                  <c:v>Hairmyres</c:v>
                </c:pt>
                <c:pt idx="5">
                  <c:v>Balfour</c:v>
                </c:pt>
                <c:pt idx="6">
                  <c:v>Crosshouse</c:v>
                </c:pt>
                <c:pt idx="7">
                  <c:v>PRI</c:v>
                </c:pt>
                <c:pt idx="8">
                  <c:v>VHK</c:v>
                </c:pt>
                <c:pt idx="9">
                  <c:v>DGRI</c:v>
                </c:pt>
                <c:pt idx="10">
                  <c:v>Wishaw</c:v>
                </c:pt>
                <c:pt idx="11">
                  <c:v>Dr Grays</c:v>
                </c:pt>
                <c:pt idx="12">
                  <c:v>ARI</c:v>
                </c:pt>
                <c:pt idx="13">
                  <c:v>SJH</c:v>
                </c:pt>
                <c:pt idx="14">
                  <c:v>Raigmore</c:v>
                </c:pt>
                <c:pt idx="15">
                  <c:v>QMH</c:v>
                </c:pt>
                <c:pt idx="16">
                  <c:v>Ninewells</c:v>
                </c:pt>
                <c:pt idx="17">
                  <c:v>L&amp;I</c:v>
                </c:pt>
                <c:pt idx="18">
                  <c:v>Borders</c:v>
                </c:pt>
                <c:pt idx="19">
                  <c:v>Western Isles</c:v>
                </c:pt>
                <c:pt idx="20">
                  <c:v>FVRH</c:v>
                </c:pt>
              </c:strCache>
            </c:strRef>
          </c:cat>
          <c:val>
            <c:numRef>
              <c:f>'Chart 4.2 DATA'!$L$3:$L$23</c:f>
              <c:numCache>
                <c:formatCode>0</c:formatCode>
                <c:ptCount val="21"/>
                <c:pt idx="0">
                  <c:v>13.413387838528365</c:v>
                </c:pt>
                <c:pt idx="1">
                  <c:v>15.094339622641513</c:v>
                </c:pt>
                <c:pt idx="2">
                  <c:v>19.196428571428584</c:v>
                </c:pt>
                <c:pt idx="3">
                  <c:v>0.94786729857820262</c:v>
                </c:pt>
                <c:pt idx="4">
                  <c:v>17.708333333333343</c:v>
                </c:pt>
                <c:pt idx="5">
                  <c:v>3.125</c:v>
                </c:pt>
                <c:pt idx="6">
                  <c:v>14.887640449438216</c:v>
                </c:pt>
                <c:pt idx="7">
                  <c:v>14.093959731543627</c:v>
                </c:pt>
                <c:pt idx="8">
                  <c:v>15.953307392996109</c:v>
                </c:pt>
                <c:pt idx="9">
                  <c:v>16.312056737588648</c:v>
                </c:pt>
                <c:pt idx="10">
                  <c:v>21.259842519685044</c:v>
                </c:pt>
                <c:pt idx="11">
                  <c:v>2.173913043478251</c:v>
                </c:pt>
                <c:pt idx="12">
                  <c:v>8.5324232081911333</c:v>
                </c:pt>
                <c:pt idx="13">
                  <c:v>12.121212121212125</c:v>
                </c:pt>
                <c:pt idx="14">
                  <c:v>16.450216450216452</c:v>
                </c:pt>
                <c:pt idx="15">
                  <c:v>13.407821229050271</c:v>
                </c:pt>
                <c:pt idx="16">
                  <c:v>13.043478260869563</c:v>
                </c:pt>
                <c:pt idx="17">
                  <c:v>15.555555555555557</c:v>
                </c:pt>
                <c:pt idx="18">
                  <c:v>18.012422360248443</c:v>
                </c:pt>
                <c:pt idx="19">
                  <c:v>30</c:v>
                </c:pt>
                <c:pt idx="20">
                  <c:v>7.4509803921568718</c:v>
                </c:pt>
              </c:numCache>
            </c:numRef>
          </c:val>
        </c:ser>
        <c:ser>
          <c:idx val="5"/>
          <c:order val="5"/>
          <c:tx>
            <c:strRef>
              <c:f>'Chart 4.2 DATA'!$M$2</c:f>
              <c:strCache>
                <c:ptCount val="1"/>
                <c:pt idx="0">
                  <c:v>4 Days</c:v>
                </c:pt>
              </c:strCache>
            </c:strRef>
          </c:tx>
          <c:spPr>
            <a:solidFill>
              <a:srgbClr val="993366"/>
            </a:solidFill>
            <a:ln>
              <a:solidFill>
                <a:schemeClr val="tx1"/>
              </a:solidFill>
            </a:ln>
          </c:spPr>
          <c:dPt>
            <c:idx val="0"/>
            <c:spPr>
              <a:solidFill>
                <a:srgbClr val="A6A6A6"/>
              </a:solidFill>
              <a:ln>
                <a:solidFill>
                  <a:schemeClr val="tx1"/>
                </a:solidFill>
              </a:ln>
            </c:spPr>
          </c:dPt>
          <c:cat>
            <c:strRef>
              <c:f>'Chart 4.2 DATA'!$A$3:$A$23</c:f>
              <c:strCache>
                <c:ptCount val="21"/>
                <c:pt idx="0">
                  <c:v>Total</c:v>
                </c:pt>
                <c:pt idx="1">
                  <c:v>Monklands</c:v>
                </c:pt>
                <c:pt idx="2">
                  <c:v>WGH</c:v>
                </c:pt>
                <c:pt idx="3">
                  <c:v>RIE</c:v>
                </c:pt>
                <c:pt idx="4">
                  <c:v>Hairmyres</c:v>
                </c:pt>
                <c:pt idx="5">
                  <c:v>Balfour</c:v>
                </c:pt>
                <c:pt idx="6">
                  <c:v>Crosshouse</c:v>
                </c:pt>
                <c:pt idx="7">
                  <c:v>PRI</c:v>
                </c:pt>
                <c:pt idx="8">
                  <c:v>VHK</c:v>
                </c:pt>
                <c:pt idx="9">
                  <c:v>DGRI</c:v>
                </c:pt>
                <c:pt idx="10">
                  <c:v>Wishaw</c:v>
                </c:pt>
                <c:pt idx="11">
                  <c:v>Dr Grays</c:v>
                </c:pt>
                <c:pt idx="12">
                  <c:v>ARI</c:v>
                </c:pt>
                <c:pt idx="13">
                  <c:v>SJH</c:v>
                </c:pt>
                <c:pt idx="14">
                  <c:v>Raigmore</c:v>
                </c:pt>
                <c:pt idx="15">
                  <c:v>QMH</c:v>
                </c:pt>
                <c:pt idx="16">
                  <c:v>Ninewells</c:v>
                </c:pt>
                <c:pt idx="17">
                  <c:v>L&amp;I</c:v>
                </c:pt>
                <c:pt idx="18">
                  <c:v>Borders</c:v>
                </c:pt>
                <c:pt idx="19">
                  <c:v>Western Isles</c:v>
                </c:pt>
                <c:pt idx="20">
                  <c:v>FVRH</c:v>
                </c:pt>
              </c:strCache>
            </c:strRef>
          </c:cat>
          <c:val>
            <c:numRef>
              <c:f>'Chart 4.2 DATA'!$M$3:$M$23</c:f>
              <c:numCache>
                <c:formatCode>0</c:formatCode>
                <c:ptCount val="21"/>
                <c:pt idx="0">
                  <c:v>8.4568216658150277</c:v>
                </c:pt>
                <c:pt idx="1">
                  <c:v>0.62893081761005476</c:v>
                </c:pt>
                <c:pt idx="2">
                  <c:v>5.357142857142847</c:v>
                </c:pt>
                <c:pt idx="3">
                  <c:v>1.4218009478672968</c:v>
                </c:pt>
                <c:pt idx="4">
                  <c:v>6.25</c:v>
                </c:pt>
                <c:pt idx="5">
                  <c:v>25</c:v>
                </c:pt>
                <c:pt idx="6">
                  <c:v>8.1460674157303288</c:v>
                </c:pt>
                <c:pt idx="7">
                  <c:v>12.75167785234899</c:v>
                </c:pt>
                <c:pt idx="8">
                  <c:v>0</c:v>
                </c:pt>
                <c:pt idx="9">
                  <c:v>9.9290780141843982</c:v>
                </c:pt>
                <c:pt idx="10">
                  <c:v>3.9370078740157481</c:v>
                </c:pt>
                <c:pt idx="11">
                  <c:v>0</c:v>
                </c:pt>
                <c:pt idx="12">
                  <c:v>9.3856655290102253</c:v>
                </c:pt>
                <c:pt idx="13">
                  <c:v>0</c:v>
                </c:pt>
                <c:pt idx="14">
                  <c:v>15.584415584415581</c:v>
                </c:pt>
                <c:pt idx="15">
                  <c:v>21.787709497206713</c:v>
                </c:pt>
                <c:pt idx="16">
                  <c:v>16.08695652173914</c:v>
                </c:pt>
                <c:pt idx="17">
                  <c:v>15.555555555555557</c:v>
                </c:pt>
                <c:pt idx="18">
                  <c:v>15.527950310559</c:v>
                </c:pt>
                <c:pt idx="19">
                  <c:v>10</c:v>
                </c:pt>
                <c:pt idx="20">
                  <c:v>6.2745098039215677</c:v>
                </c:pt>
              </c:numCache>
            </c:numRef>
          </c:val>
        </c:ser>
        <c:overlap val="100"/>
        <c:axId val="74492544"/>
        <c:axId val="74494336"/>
      </c:barChart>
      <c:lineChart>
        <c:grouping val="standard"/>
        <c:ser>
          <c:idx val="0"/>
          <c:order val="1"/>
          <c:tx>
            <c:strRef>
              <c:f>'Chart 4.2 DATA'!$P$2</c:f>
              <c:strCache>
                <c:ptCount val="1"/>
                <c:pt idx="0">
                  <c:v>Stroke Standard (2013)</c:v>
                </c:pt>
              </c:strCache>
            </c:strRef>
          </c:tx>
          <c:marker>
            <c:symbol val="none"/>
          </c:marker>
          <c:cat>
            <c:strRef>
              <c:f>'Chart 4.2 DATA'!$A$3:$A$23</c:f>
              <c:strCache>
                <c:ptCount val="21"/>
                <c:pt idx="0">
                  <c:v>Total</c:v>
                </c:pt>
                <c:pt idx="1">
                  <c:v>Monklands</c:v>
                </c:pt>
                <c:pt idx="2">
                  <c:v>WGH</c:v>
                </c:pt>
                <c:pt idx="3">
                  <c:v>RIE</c:v>
                </c:pt>
                <c:pt idx="4">
                  <c:v>Hairmyres</c:v>
                </c:pt>
                <c:pt idx="5">
                  <c:v>Balfour</c:v>
                </c:pt>
                <c:pt idx="6">
                  <c:v>Crosshouse</c:v>
                </c:pt>
                <c:pt idx="7">
                  <c:v>PRI</c:v>
                </c:pt>
                <c:pt idx="8">
                  <c:v>VHK</c:v>
                </c:pt>
                <c:pt idx="9">
                  <c:v>DGRI</c:v>
                </c:pt>
                <c:pt idx="10">
                  <c:v>Wishaw</c:v>
                </c:pt>
                <c:pt idx="11">
                  <c:v>Dr Grays</c:v>
                </c:pt>
                <c:pt idx="12">
                  <c:v>ARI</c:v>
                </c:pt>
                <c:pt idx="13">
                  <c:v>SJH</c:v>
                </c:pt>
                <c:pt idx="14">
                  <c:v>Raigmore</c:v>
                </c:pt>
                <c:pt idx="15">
                  <c:v>QMH</c:v>
                </c:pt>
                <c:pt idx="16">
                  <c:v>Ninewells</c:v>
                </c:pt>
                <c:pt idx="17">
                  <c:v>L&amp;I</c:v>
                </c:pt>
                <c:pt idx="18">
                  <c:v>Borders</c:v>
                </c:pt>
                <c:pt idx="19">
                  <c:v>Western Isles</c:v>
                </c:pt>
                <c:pt idx="20">
                  <c:v>FVRH</c:v>
                </c:pt>
              </c:strCache>
            </c:strRef>
          </c:cat>
          <c:val>
            <c:numRef>
              <c:f>'Chart 4.2 DATA'!$P$3:$P$23</c:f>
              <c:numCache>
                <c:formatCode>0</c:formatCode>
                <c:ptCount val="21"/>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numCache>
            </c:numRef>
          </c:val>
        </c:ser>
        <c:marker val="1"/>
        <c:axId val="74492544"/>
        <c:axId val="74494336"/>
      </c:lineChart>
      <c:catAx>
        <c:axId val="74492544"/>
        <c:scaling>
          <c:orientation val="minMax"/>
        </c:scaling>
        <c:axPos val="b"/>
        <c:tickLblPos val="nextTo"/>
        <c:txPr>
          <a:bodyPr rot="-5400000" vert="horz"/>
          <a:lstStyle/>
          <a:p>
            <a:pPr>
              <a:defRPr sz="800"/>
            </a:pPr>
            <a:endParaRPr lang="en-US"/>
          </a:p>
        </c:txPr>
        <c:crossAx val="74494336"/>
        <c:crosses val="autoZero"/>
        <c:auto val="1"/>
        <c:lblAlgn val="ctr"/>
        <c:lblOffset val="100"/>
      </c:catAx>
      <c:valAx>
        <c:axId val="74494336"/>
        <c:scaling>
          <c:orientation val="minMax"/>
          <c:max val="100"/>
        </c:scaling>
        <c:axPos val="l"/>
        <c:title>
          <c:tx>
            <c:rich>
              <a:bodyPr rot="0" vert="horz"/>
              <a:lstStyle/>
              <a:p>
                <a:pPr>
                  <a:defRPr b="0"/>
                </a:pPr>
                <a:r>
                  <a:rPr lang="en-GB" b="0"/>
                  <a:t>%</a:t>
                </a:r>
              </a:p>
            </c:rich>
          </c:tx>
        </c:title>
        <c:numFmt formatCode="0" sourceLinked="1"/>
        <c:tickLblPos val="nextTo"/>
        <c:txPr>
          <a:bodyPr/>
          <a:lstStyle/>
          <a:p>
            <a:pPr>
              <a:defRPr sz="800"/>
            </a:pPr>
            <a:endParaRPr lang="en-US"/>
          </a:p>
        </c:txPr>
        <c:crossAx val="74492544"/>
        <c:crosses val="autoZero"/>
        <c:crossBetween val="between"/>
      </c:valAx>
      <c:spPr>
        <a:ln>
          <a:solidFill>
            <a:schemeClr val="tx1"/>
          </a:solidFill>
        </a:ln>
      </c:spPr>
    </c:plotArea>
    <c:legend>
      <c:legendPos val="r"/>
      <c:layout>
        <c:manualLayout>
          <c:xMode val="edge"/>
          <c:yMode val="edge"/>
          <c:x val="0.87989946072794412"/>
          <c:y val="0.35791683934245977"/>
          <c:w val="0.11415479419587585"/>
          <c:h val="0.26178161940283778"/>
        </c:manualLayout>
      </c:layout>
      <c:spPr>
        <a:ln>
          <a:solidFill>
            <a:schemeClr val="tx1"/>
          </a:solidFill>
        </a:ln>
      </c:spPr>
      <c:txPr>
        <a:bodyPr/>
        <a:lstStyle/>
        <a:p>
          <a:pPr>
            <a:defRPr sz="700"/>
          </a:pPr>
          <a:endParaRPr lang="en-US"/>
        </a:p>
      </c:txPr>
    </c:legend>
    <c:plotVisOnly val="1"/>
    <c:dispBlanksAs val="gap"/>
  </c:chart>
  <c:txPr>
    <a:bodyPr/>
    <a:lstStyle/>
    <a:p>
      <a:pPr>
        <a:defRPr sz="1000">
          <a:latin typeface="Arial" pitchFamily="34" charset="0"/>
          <a:cs typeface="Arial" pitchFamily="34" charset="0"/>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9525</xdr:rowOff>
    </xdr:from>
    <xdr:to>
      <xdr:col>13</xdr:col>
      <xdr:colOff>571500</xdr:colOff>
      <xdr:row>29</xdr:row>
      <xdr:rowOff>28575</xdr:rowOff>
    </xdr:to>
    <xdr:graphicFrame macro="">
      <xdr:nvGraphicFramePr>
        <xdr:cNvPr id="613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0</xdr:rowOff>
    </xdr:from>
    <xdr:to>
      <xdr:col>13</xdr:col>
      <xdr:colOff>571500</xdr:colOff>
      <xdr:row>29</xdr:row>
      <xdr:rowOff>19050</xdr:rowOff>
    </xdr:to>
    <xdr:graphicFrame macro="">
      <xdr:nvGraphicFramePr>
        <xdr:cNvPr id="6133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17</xdr:row>
      <xdr:rowOff>95250</xdr:rowOff>
    </xdr:from>
    <xdr:to>
      <xdr:col>14</xdr:col>
      <xdr:colOff>561975</xdr:colOff>
      <xdr:row>17</xdr:row>
      <xdr:rowOff>95250</xdr:rowOff>
    </xdr:to>
    <xdr:cxnSp macro="">
      <xdr:nvCxnSpPr>
        <xdr:cNvPr id="4" name="Straight Connector 3"/>
        <xdr:cNvCxnSpPr/>
      </xdr:nvCxnSpPr>
      <xdr:spPr>
        <a:xfrm>
          <a:off x="8067675" y="2800350"/>
          <a:ext cx="533400" cy="0"/>
        </a:xfrm>
        <a:prstGeom prst="line">
          <a:avLst/>
        </a:prstGeom>
        <a:ln w="31750">
          <a:solidFill>
            <a:srgbClr val="0070C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10</xdr:row>
      <xdr:rowOff>1</xdr:rowOff>
    </xdr:from>
    <xdr:to>
      <xdr:col>15</xdr:col>
      <xdr:colOff>9525</xdr:colOff>
      <xdr:row>41</xdr:row>
      <xdr:rowOff>47626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104775</xdr:colOff>
      <xdr:row>4</xdr:row>
      <xdr:rowOff>76200</xdr:rowOff>
    </xdr:from>
    <xdr:to>
      <xdr:col>1</xdr:col>
      <xdr:colOff>276225</xdr:colOff>
      <xdr:row>5</xdr:row>
      <xdr:rowOff>38100</xdr:rowOff>
    </xdr:to>
    <xdr:sp macro="" textlink="">
      <xdr:nvSpPr>
        <xdr:cNvPr id="3" name="Rectangle 2"/>
        <xdr:cNvSpPr/>
      </xdr:nvSpPr>
      <xdr:spPr>
        <a:xfrm>
          <a:off x="285750" y="876300"/>
          <a:ext cx="171450" cy="123825"/>
        </a:xfrm>
        <a:prstGeom prst="rect">
          <a:avLst/>
        </a:prstGeom>
        <a:solidFill>
          <a:srgbClr val="99CC00"/>
        </a:solidFill>
        <a:ln>
          <a:solidFill>
            <a:srgbClr val="99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104775</xdr:colOff>
      <xdr:row>6</xdr:row>
      <xdr:rowOff>142875</xdr:rowOff>
    </xdr:from>
    <xdr:to>
      <xdr:col>1</xdr:col>
      <xdr:colOff>276225</xdr:colOff>
      <xdr:row>7</xdr:row>
      <xdr:rowOff>104775</xdr:rowOff>
    </xdr:to>
    <xdr:sp macro="" textlink="">
      <xdr:nvSpPr>
        <xdr:cNvPr id="4" name="Rectangle 3"/>
        <xdr:cNvSpPr/>
      </xdr:nvSpPr>
      <xdr:spPr>
        <a:xfrm>
          <a:off x="285750" y="1266825"/>
          <a:ext cx="171450" cy="123825"/>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104775</xdr:colOff>
      <xdr:row>5</xdr:row>
      <xdr:rowOff>114300</xdr:rowOff>
    </xdr:from>
    <xdr:to>
      <xdr:col>1</xdr:col>
      <xdr:colOff>276225</xdr:colOff>
      <xdr:row>6</xdr:row>
      <xdr:rowOff>76200</xdr:rowOff>
    </xdr:to>
    <xdr:sp macro="" textlink="">
      <xdr:nvSpPr>
        <xdr:cNvPr id="5" name="Rectangle 4"/>
        <xdr:cNvSpPr/>
      </xdr:nvSpPr>
      <xdr:spPr>
        <a:xfrm>
          <a:off x="285750" y="1076325"/>
          <a:ext cx="171450" cy="123825"/>
        </a:xfrm>
        <a:prstGeom prst="rect">
          <a:avLst/>
        </a:prstGeom>
        <a:solidFill>
          <a:srgbClr val="FFCC4F"/>
        </a:solidFill>
        <a:ln>
          <a:solidFill>
            <a:srgbClr val="FF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104775</xdr:colOff>
      <xdr:row>8</xdr:row>
      <xdr:rowOff>0</xdr:rowOff>
    </xdr:from>
    <xdr:to>
      <xdr:col>1</xdr:col>
      <xdr:colOff>276225</xdr:colOff>
      <xdr:row>8</xdr:row>
      <xdr:rowOff>123825</xdr:rowOff>
    </xdr:to>
    <xdr:sp macro="" textlink="">
      <xdr:nvSpPr>
        <xdr:cNvPr id="6" name="Rectangle 5"/>
        <xdr:cNvSpPr/>
      </xdr:nvSpPr>
      <xdr:spPr>
        <a:xfrm>
          <a:off x="285750" y="1447800"/>
          <a:ext cx="171450" cy="123825"/>
        </a:xfrm>
        <a:prstGeom prst="rect">
          <a:avLst/>
        </a:prstGeom>
        <a:solidFill>
          <a:srgbClr val="008000"/>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104775</xdr:colOff>
      <xdr:row>3</xdr:row>
      <xdr:rowOff>57150</xdr:rowOff>
    </xdr:from>
    <xdr:to>
      <xdr:col>1</xdr:col>
      <xdr:colOff>276225</xdr:colOff>
      <xdr:row>4</xdr:row>
      <xdr:rowOff>19050</xdr:rowOff>
    </xdr:to>
    <xdr:sp macro="" textlink="">
      <xdr:nvSpPr>
        <xdr:cNvPr id="7" name="Rectangle 6"/>
        <xdr:cNvSpPr/>
      </xdr:nvSpPr>
      <xdr:spPr>
        <a:xfrm>
          <a:off x="285750" y="695325"/>
          <a:ext cx="171450" cy="123825"/>
        </a:xfrm>
        <a:prstGeom prst="rect">
          <a:avLst/>
        </a:prstGeom>
        <a:solidFill>
          <a:srgbClr val="A6A6A6"/>
        </a:solidFill>
        <a:ln>
          <a:solidFill>
            <a:srgbClr val="A6A6A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23812</xdr:colOff>
      <xdr:row>3</xdr:row>
      <xdr:rowOff>107156</xdr:rowOff>
    </xdr:from>
    <xdr:to>
      <xdr:col>16</xdr:col>
      <xdr:colOff>535782</xdr:colOff>
      <xdr:row>50</xdr:row>
      <xdr:rowOff>50736</xdr:rowOff>
    </xdr:to>
    <xdr:pic>
      <xdr:nvPicPr>
        <xdr:cNvPr id="921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66687" y="738187"/>
          <a:ext cx="9620251" cy="8449405"/>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ve/(04)%20Project%20Reports/Annual%20Reports/2016%20Annual%20Report/Final%20Outputs/SSCA_2016_National_Report_tables_and_char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ist of Tables &amp; Charts"/>
      <sheetName val="Tables 1a 1b 1c combined"/>
      <sheetName val="Tables 1a 1b 1c extra detail"/>
      <sheetName val="Table 2"/>
      <sheetName val="Table 3"/>
      <sheetName val="Table 4 (2015)"/>
      <sheetName val="Table 4 (2014)"/>
      <sheetName val="Table 5"/>
      <sheetName val="Table 6 (2015)"/>
      <sheetName val="Table 6 (2014)"/>
      <sheetName val="Chart 1a"/>
      <sheetName val="Chart 1a DATA"/>
      <sheetName val="Chart 1a (final diagnosis)"/>
      <sheetName val="Chart 1a DATA (final diagnosis)"/>
      <sheetName val="Chart 1b"/>
      <sheetName val="Chart 1b DATA"/>
      <sheetName val="Chart 1b (final diag)"/>
      <sheetName val="Chart 1b DATA (final diag)"/>
      <sheetName val="Chart 1c"/>
      <sheetName val="Chart 1c DATA"/>
      <sheetName val="Chart 1c (final diag)"/>
      <sheetName val="Chart 1c DATA (final diag)"/>
      <sheetName val="Chart 2a"/>
      <sheetName val="Chart 2a DATA"/>
      <sheetName val="Chart 2b"/>
      <sheetName val="Chart 2b DATA"/>
      <sheetName val="Chart 2c"/>
      <sheetName val="Chart 2c DATA"/>
      <sheetName val="Chart 2d"/>
      <sheetName val="Chart 2d DATA"/>
      <sheetName val="Chart 3 (2015)"/>
      <sheetName val="Chart 3 (2015) DATA"/>
      <sheetName val="Chart 3 (2014)"/>
      <sheetName val="Chart 3 (2014) DATA"/>
      <sheetName val="Chart 4 (2015)"/>
      <sheetName val="Chart 4 (2015) DATA"/>
      <sheetName val="Chart 4 (2014)"/>
      <sheetName val="Chart 4 (2014) DATA"/>
      <sheetName val="Chart 5 (2015)"/>
      <sheetName val="Chart 5 (2015) DATA"/>
      <sheetName val="Chart 5 (2014)"/>
      <sheetName val="Chart 5 (2014) DATA"/>
      <sheetName val="Chart 6"/>
      <sheetName val="Chart 6 DATA"/>
      <sheetName val="Chart 7 (2015)"/>
      <sheetName val="Chart 7 (2015) DATA"/>
      <sheetName val="Chart 7 (2014)"/>
      <sheetName val="Chart 7 (2014) DATA"/>
      <sheetName val="Chart 8"/>
      <sheetName val="Chart 9"/>
      <sheetName val="Chart 9 DATA"/>
      <sheetName val="Chart 10 (2015)"/>
      <sheetName val="Chart 10 (2014)"/>
      <sheetName val="Chart 11"/>
      <sheetName val="Chart 12"/>
      <sheetName val="Chart 13 (2015)"/>
      <sheetName val="Chart 13 (2015) DATA"/>
      <sheetName val="Chart 13 (2014)(revised)"/>
      <sheetName val="Chart 13 (2014) DATA (revised)"/>
      <sheetName val="Chart 14a (2015)"/>
      <sheetName val="Chart 14a (2015) DATA"/>
      <sheetName val="Chart 14a (2014)"/>
      <sheetName val="Chart 14a (2014) DATA"/>
      <sheetName val="Chart 14b"/>
      <sheetName val="Chart 14b DATA"/>
      <sheetName val="Chart 15 (2015)"/>
      <sheetName val="Chart 15 (2014)"/>
      <sheetName val="Chart 16a"/>
      <sheetName val="Chart 16b"/>
      <sheetName val="Chart 17a"/>
      <sheetName val="Chart 17a DATA"/>
      <sheetName val="Chart 17b"/>
      <sheetName val="Chart 17b DATA"/>
      <sheetName val="Chart 17c"/>
      <sheetName val="Chart 17c DATA"/>
      <sheetName val="Chart 17d"/>
      <sheetName val="Chart 17d DATA"/>
      <sheetName val="Chart 17e"/>
      <sheetName val="Chart 17e DATA"/>
      <sheetName val="Poisson sub 1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V3" t="str">
            <v>NHSSCOTLAND</v>
          </cell>
          <cell r="W3" t="str">
            <v>Scotland</v>
          </cell>
          <cell r="X3" t="str">
            <v>Scotland</v>
          </cell>
        </row>
        <row r="4">
          <cell r="V4" t="str">
            <v>Aberdeen Royal Infirmary</v>
          </cell>
          <cell r="W4" t="str">
            <v>ARI</v>
          </cell>
          <cell r="X4" t="str">
            <v>ARI</v>
          </cell>
        </row>
        <row r="5">
          <cell r="V5" t="str">
            <v>Ayr Hospital</v>
          </cell>
          <cell r="W5" t="str">
            <v>Ayr</v>
          </cell>
          <cell r="X5" t="str">
            <v>Ayr</v>
          </cell>
        </row>
        <row r="6">
          <cell r="V6" t="str">
            <v>Balfour Hospital</v>
          </cell>
          <cell r="W6" t="str">
            <v>Balfour</v>
          </cell>
          <cell r="X6" t="str">
            <v>Balfour</v>
          </cell>
        </row>
        <row r="7">
          <cell r="V7" t="str">
            <v>Belford Hospital</v>
          </cell>
          <cell r="W7" t="str">
            <v>Belford*</v>
          </cell>
          <cell r="X7" t="str">
            <v>Belford</v>
          </cell>
        </row>
        <row r="8">
          <cell r="V8" t="str">
            <v>Borders General Hospital</v>
          </cell>
          <cell r="W8" t="str">
            <v>Borders</v>
          </cell>
          <cell r="X8" t="str">
            <v>Borders</v>
          </cell>
        </row>
        <row r="9">
          <cell r="V9" t="str">
            <v>Caithness General Hospital</v>
          </cell>
          <cell r="W9" t="str">
            <v>Caithness*</v>
          </cell>
          <cell r="X9" t="str">
            <v>Caithness</v>
          </cell>
        </row>
        <row r="10">
          <cell r="V10" t="str">
            <v>Crosshouse Hospital</v>
          </cell>
          <cell r="W10" t="str">
            <v>Crosshouse</v>
          </cell>
          <cell r="X10" t="str">
            <v>Crosshouse</v>
          </cell>
        </row>
        <row r="11">
          <cell r="V11" t="str">
            <v>Dr Gray's Hospital</v>
          </cell>
          <cell r="W11" t="str">
            <v>Dr Grays</v>
          </cell>
          <cell r="X11" t="str">
            <v>Dr Grays</v>
          </cell>
        </row>
        <row r="12">
          <cell r="V12" t="str">
            <v>Dumfries &amp; Galloway Royal Infirmary</v>
          </cell>
          <cell r="W12" t="str">
            <v>DGRI</v>
          </cell>
          <cell r="X12" t="str">
            <v>DGRI</v>
          </cell>
        </row>
        <row r="13">
          <cell r="V13" t="str">
            <v>Forth Valley Royal Hospital</v>
          </cell>
          <cell r="W13" t="str">
            <v>FVRH</v>
          </cell>
          <cell r="X13" t="str">
            <v>FVRH</v>
          </cell>
        </row>
        <row r="14">
          <cell r="V14" t="str">
            <v>Galloway Community Hospital</v>
          </cell>
          <cell r="W14" t="str">
            <v>GCH*</v>
          </cell>
          <cell r="X14" t="str">
            <v>GCH</v>
          </cell>
        </row>
        <row r="15">
          <cell r="V15" t="str">
            <v>Gilbert Bain Hospital</v>
          </cell>
          <cell r="W15" t="str">
            <v>Gilbert Bain*</v>
          </cell>
          <cell r="X15" t="str">
            <v>Gilbert Bain</v>
          </cell>
        </row>
        <row r="16">
          <cell r="V16" t="str">
            <v>Glasgow Royal Infirmary</v>
          </cell>
          <cell r="W16" t="str">
            <v>GRI</v>
          </cell>
          <cell r="X16" t="str">
            <v>GRI</v>
          </cell>
        </row>
        <row r="17">
          <cell r="V17" t="str">
            <v>Hairmyres Hospital</v>
          </cell>
          <cell r="W17" t="str">
            <v>Hairmyres</v>
          </cell>
          <cell r="X17" t="str">
            <v>Hairmyres</v>
          </cell>
        </row>
        <row r="18">
          <cell r="V18" t="str">
            <v>Inverclyde Royal Hospital</v>
          </cell>
          <cell r="W18" t="str">
            <v>IRH</v>
          </cell>
          <cell r="X18" t="str">
            <v>IRH</v>
          </cell>
        </row>
        <row r="19">
          <cell r="V19" t="str">
            <v>Lorn &amp; Islands Hospital</v>
          </cell>
          <cell r="W19" t="str">
            <v>L&amp;I</v>
          </cell>
          <cell r="X19" t="str">
            <v>L&amp;I</v>
          </cell>
        </row>
        <row r="20">
          <cell r="V20" t="str">
            <v>Monklands Hospital</v>
          </cell>
          <cell r="W20" t="str">
            <v>Monklands</v>
          </cell>
          <cell r="X20" t="str">
            <v>Monklands</v>
          </cell>
        </row>
        <row r="21">
          <cell r="V21" t="str">
            <v>Ninewells Hospital</v>
          </cell>
          <cell r="W21" t="str">
            <v>Ninewells</v>
          </cell>
          <cell r="X21" t="str">
            <v>Ninewells</v>
          </cell>
        </row>
        <row r="22">
          <cell r="V22" t="str">
            <v>Perth Royal Infirmary</v>
          </cell>
          <cell r="W22" t="str">
            <v>PRI</v>
          </cell>
          <cell r="X22" t="str">
            <v>PRI</v>
          </cell>
        </row>
        <row r="23">
          <cell r="V23" t="str">
            <v>Queen Elizabeth University Hospital - Glasgow</v>
          </cell>
          <cell r="W23" t="str">
            <v>QEUH</v>
          </cell>
          <cell r="X23" t="str">
            <v>QEUH</v>
          </cell>
        </row>
        <row r="24">
          <cell r="V24" t="str">
            <v>Raigmore Hospital</v>
          </cell>
          <cell r="W24" t="str">
            <v>Raigmore</v>
          </cell>
          <cell r="X24" t="str">
            <v>Raigmore</v>
          </cell>
        </row>
        <row r="25">
          <cell r="V25" t="str">
            <v>Royal Alexandra Hospital</v>
          </cell>
          <cell r="W25" t="str">
            <v>RAH</v>
          </cell>
          <cell r="X25" t="str">
            <v>RAH</v>
          </cell>
        </row>
        <row r="26">
          <cell r="V26" t="str">
            <v>Royal Infirmary of Edinburgh</v>
          </cell>
          <cell r="W26" t="str">
            <v>RIE</v>
          </cell>
          <cell r="X26" t="str">
            <v>RIE</v>
          </cell>
        </row>
        <row r="27">
          <cell r="V27" t="str">
            <v>St John's Hospital</v>
          </cell>
          <cell r="W27" t="str">
            <v>SJH</v>
          </cell>
          <cell r="X27" t="str">
            <v>SJH</v>
          </cell>
        </row>
        <row r="28">
          <cell r="V28" t="str">
            <v>Uist &amp; Barra Hospital</v>
          </cell>
          <cell r="W28" t="str">
            <v>Uist &amp; Barra</v>
          </cell>
          <cell r="X28" t="str">
            <v>Uist &amp; Barra</v>
          </cell>
        </row>
        <row r="29">
          <cell r="V29" t="str">
            <v>Victoria Hospital Kirkcaldy</v>
          </cell>
          <cell r="W29" t="str">
            <v>VHK</v>
          </cell>
          <cell r="X29" t="str">
            <v>VHK</v>
          </cell>
        </row>
        <row r="30">
          <cell r="V30" t="str">
            <v>Western General Hospital</v>
          </cell>
          <cell r="W30" t="str">
            <v>WGH</v>
          </cell>
          <cell r="X30" t="str">
            <v>WGH</v>
          </cell>
        </row>
        <row r="31">
          <cell r="V31" t="str">
            <v>Western Isles Hospital</v>
          </cell>
          <cell r="W31" t="str">
            <v>Western Isles</v>
          </cell>
          <cell r="X31" t="str">
            <v>Western Isles</v>
          </cell>
        </row>
        <row r="32">
          <cell r="V32" t="str">
            <v>Wishaw General Hospital</v>
          </cell>
          <cell r="W32" t="str">
            <v>Wishaw</v>
          </cell>
          <cell r="X32" t="str">
            <v>Wishaw</v>
          </cell>
        </row>
        <row r="33">
          <cell r="V33" t="str">
            <v>Queen Margaret Hospital</v>
          </cell>
          <cell r="W33" t="str">
            <v>QMH</v>
          </cell>
          <cell r="X33" t="str">
            <v>QMH</v>
          </cell>
        </row>
        <row r="34">
          <cell r="V34" t="str">
            <v>Stracathro Hospital</v>
          </cell>
          <cell r="W34" t="str">
            <v>Stracathro</v>
          </cell>
          <cell r="X34" t="str">
            <v>Stracathro</v>
          </cell>
        </row>
        <row r="35">
          <cell r="V35" t="str">
            <v>Western Infirmary/Gartnavel General</v>
          </cell>
          <cell r="W35" t="str">
            <v>WIG</v>
          </cell>
          <cell r="X35" t="str">
            <v>WIG</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trokeaudit.scot.nhs.uk/Reports/Report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pageSetUpPr fitToPage="1"/>
  </sheetPr>
  <dimension ref="A1:E11"/>
  <sheetViews>
    <sheetView showGridLines="0" tabSelected="1" workbookViewId="0">
      <selection sqref="A1:C1"/>
    </sheetView>
  </sheetViews>
  <sheetFormatPr defaultRowHeight="12.75"/>
  <cols>
    <col min="1" max="1" width="2.7109375" style="170" customWidth="1"/>
    <col min="2" max="2" width="13.7109375" style="170" customWidth="1"/>
    <col min="3" max="3" width="109.28515625" style="170" customWidth="1"/>
    <col min="4" max="4" width="11.7109375" style="170" hidden="1" customWidth="1"/>
    <col min="5" max="16384" width="9.140625" style="170"/>
  </cols>
  <sheetData>
    <row r="1" spans="1:5" ht="30" customHeight="1">
      <c r="A1" s="178" t="s">
        <v>166</v>
      </c>
      <c r="B1" s="178"/>
      <c r="C1" s="178"/>
    </row>
    <row r="2" spans="1:5" ht="24.95" customHeight="1">
      <c r="A2" s="179" t="s">
        <v>139</v>
      </c>
      <c r="B2" s="179"/>
      <c r="C2" s="179"/>
    </row>
    <row r="3" spans="1:5" ht="24.95" customHeight="1">
      <c r="A3" s="168"/>
      <c r="B3" s="101" t="s">
        <v>185</v>
      </c>
      <c r="C3" s="100"/>
    </row>
    <row r="4" spans="1:5" ht="30" customHeight="1">
      <c r="A4" s="74"/>
      <c r="B4" s="180" t="s">
        <v>188</v>
      </c>
      <c r="C4" s="181"/>
      <c r="D4" s="171" t="s">
        <v>105</v>
      </c>
    </row>
    <row r="5" spans="1:5" ht="51">
      <c r="A5" s="74"/>
      <c r="B5" s="172" t="s">
        <v>186</v>
      </c>
      <c r="C5" s="173" t="s">
        <v>104</v>
      </c>
      <c r="D5" s="171" t="s">
        <v>105</v>
      </c>
    </row>
    <row r="6" spans="1:5" ht="30" customHeight="1">
      <c r="B6" s="174" t="s">
        <v>168</v>
      </c>
      <c r="C6" s="147" t="s">
        <v>176</v>
      </c>
      <c r="D6" s="148"/>
      <c r="E6" s="58"/>
    </row>
    <row r="7" spans="1:5" ht="30" customHeight="1">
      <c r="B7" s="146" t="s">
        <v>173</v>
      </c>
      <c r="C7" s="147" t="s">
        <v>161</v>
      </c>
      <c r="D7" s="148"/>
      <c r="E7" s="58"/>
    </row>
    <row r="8" spans="1:5" ht="30" customHeight="1">
      <c r="B8" s="146" t="s">
        <v>177</v>
      </c>
      <c r="C8" s="175" t="s">
        <v>190</v>
      </c>
      <c r="D8" s="148"/>
      <c r="E8" s="58"/>
    </row>
    <row r="9" spans="1:5" ht="30" customHeight="1">
      <c r="B9" s="146" t="s">
        <v>184</v>
      </c>
      <c r="C9" s="175" t="s">
        <v>189</v>
      </c>
      <c r="D9" s="148"/>
      <c r="E9" s="58"/>
    </row>
    <row r="10" spans="1:5">
      <c r="B10" s="75"/>
      <c r="D10" s="176"/>
      <c r="E10" s="176"/>
    </row>
    <row r="11" spans="1:5">
      <c r="B11" s="31" t="s">
        <v>187</v>
      </c>
    </row>
  </sheetData>
  <sheetProtection password="B8D9" sheet="1" objects="1" scenarios="1"/>
  <mergeCells count="3">
    <mergeCell ref="A1:C1"/>
    <mergeCell ref="A2:C2"/>
    <mergeCell ref="B4:C4"/>
  </mergeCells>
  <hyperlinks>
    <hyperlink ref="A2:C2" r:id="rId1" display="click here for the SSCA web site where a PDF copy of the Scottish Stroke Improvement Plan may be viewed and/or downloaded"/>
    <hyperlink ref="B6" location="'Chart 4.1'!A1" display="Chart 4.1"/>
    <hyperlink ref="B7" location="'Chart 4.2'!A1" display="Chart 4.2"/>
    <hyperlink ref="B8" location="'Chart 4.3'!A1" display="Chart 4.3 "/>
    <hyperlink ref="B9" location="'Table 4.1'!A1" display="Table 4.1 "/>
  </hyperlinks>
  <pageMargins left="0.74803149606299213" right="0.74803149606299213" top="0.39370078740157483" bottom="0.74803149606299213" header="0.15748031496062992" footer="0.19685039370078741"/>
  <pageSetup paperSize="9" scale="51" orientation="portrait" r:id="rId2"/>
  <headerFooter alignWithMargins="0">
    <oddFooter>&amp;L&amp;8Scottish Stroke Care Audit 2017 National Report
Stroke Services in Scottish Hospitals, Data relating to 2016&amp;R&amp;8© NHS National Services Scotland/Crown Copyright</oddFooter>
  </headerFooter>
</worksheet>
</file>

<file path=xl/worksheets/sheet2.xml><?xml version="1.0" encoding="utf-8"?>
<worksheet xmlns="http://schemas.openxmlformats.org/spreadsheetml/2006/main" xmlns:r="http://schemas.openxmlformats.org/officeDocument/2006/relationships">
  <sheetPr codeName="Sheet20">
    <pageSetUpPr fitToPage="1"/>
  </sheetPr>
  <dimension ref="A1:T39"/>
  <sheetViews>
    <sheetView workbookViewId="0"/>
  </sheetViews>
  <sheetFormatPr defaultRowHeight="12.75"/>
  <cols>
    <col min="1" max="1" width="1.7109375" style="2" customWidth="1"/>
    <col min="2" max="16384" width="9.140625" style="2"/>
  </cols>
  <sheetData>
    <row r="1" spans="1:20" ht="12.75" customHeight="1">
      <c r="A1" s="1"/>
      <c r="B1" s="186" t="s">
        <v>169</v>
      </c>
      <c r="C1" s="186"/>
      <c r="D1" s="186"/>
      <c r="E1" s="186"/>
      <c r="F1" s="186"/>
      <c r="G1" s="186"/>
      <c r="H1" s="186"/>
      <c r="I1" s="186"/>
      <c r="J1" s="186"/>
      <c r="K1" s="186"/>
      <c r="L1" s="186"/>
      <c r="M1" s="186"/>
      <c r="N1" s="186"/>
      <c r="O1" s="183" t="s">
        <v>28</v>
      </c>
    </row>
    <row r="2" spans="1:20">
      <c r="B2" s="186"/>
      <c r="C2" s="186"/>
      <c r="D2" s="186"/>
      <c r="E2" s="186"/>
      <c r="F2" s="186"/>
      <c r="G2" s="186"/>
      <c r="H2" s="186"/>
      <c r="I2" s="186"/>
      <c r="J2" s="186"/>
      <c r="K2" s="186"/>
      <c r="L2" s="186"/>
      <c r="M2" s="186"/>
      <c r="N2" s="186"/>
      <c r="O2" s="183"/>
    </row>
    <row r="3" spans="1:20">
      <c r="B3" s="185" t="s">
        <v>116</v>
      </c>
      <c r="C3" s="185"/>
      <c r="D3" s="185"/>
      <c r="E3" s="185"/>
      <c r="F3" s="185"/>
      <c r="G3" s="185"/>
      <c r="H3" s="185"/>
      <c r="I3" s="185"/>
      <c r="J3" s="185"/>
      <c r="K3" s="185"/>
      <c r="L3" s="185"/>
      <c r="M3" s="185"/>
      <c r="N3" s="185"/>
      <c r="O3" s="183"/>
    </row>
    <row r="4" spans="1:20">
      <c r="B4" s="185"/>
      <c r="C4" s="185"/>
      <c r="D4" s="185"/>
      <c r="E4" s="185"/>
      <c r="F4" s="185"/>
      <c r="G4" s="185"/>
      <c r="H4" s="185"/>
      <c r="I4" s="185"/>
      <c r="J4" s="185"/>
      <c r="K4" s="185"/>
      <c r="L4" s="185"/>
      <c r="M4" s="185"/>
      <c r="N4" s="185"/>
      <c r="O4" s="183"/>
    </row>
    <row r="6" spans="1:20">
      <c r="O6" s="187" t="s">
        <v>178</v>
      </c>
      <c r="P6" s="187"/>
    </row>
    <row r="13" spans="1:20">
      <c r="O13" s="87"/>
      <c r="P13" s="88"/>
      <c r="Q13" s="88"/>
      <c r="R13" s="88"/>
      <c r="S13" s="88"/>
      <c r="T13" s="89"/>
    </row>
    <row r="14" spans="1:20" ht="15">
      <c r="O14" s="90"/>
      <c r="P14" s="59" t="s">
        <v>126</v>
      </c>
      <c r="Q14" s="59"/>
      <c r="R14" s="59"/>
      <c r="S14" s="59"/>
      <c r="T14" s="91"/>
    </row>
    <row r="15" spans="1:20" ht="15">
      <c r="O15" s="92"/>
      <c r="P15" s="59" t="s">
        <v>147</v>
      </c>
      <c r="Q15" s="59"/>
      <c r="R15" s="59"/>
      <c r="S15" s="59"/>
      <c r="T15" s="91"/>
    </row>
    <row r="16" spans="1:20" ht="15">
      <c r="O16" s="93"/>
      <c r="P16" s="59" t="s">
        <v>150</v>
      </c>
      <c r="Q16" s="59"/>
      <c r="R16" s="59"/>
      <c r="S16" s="59"/>
      <c r="T16" s="91"/>
    </row>
    <row r="17" spans="2:20" ht="15">
      <c r="O17" s="94"/>
      <c r="P17" s="59" t="s">
        <v>148</v>
      </c>
      <c r="Q17" s="59"/>
      <c r="R17" s="59"/>
      <c r="S17" s="59"/>
      <c r="T17" s="91"/>
    </row>
    <row r="18" spans="2:20" ht="15">
      <c r="O18" s="95"/>
      <c r="P18" s="59" t="s">
        <v>108</v>
      </c>
      <c r="Q18" s="59"/>
      <c r="R18" s="59"/>
      <c r="S18" s="59"/>
      <c r="T18" s="91"/>
    </row>
    <row r="19" spans="2:20">
      <c r="O19" s="96"/>
      <c r="P19" s="97"/>
      <c r="Q19" s="97"/>
      <c r="R19" s="97"/>
      <c r="S19" s="97"/>
      <c r="T19" s="98"/>
    </row>
    <row r="31" spans="2:20">
      <c r="B31" s="138" t="s">
        <v>170</v>
      </c>
      <c r="C31" s="139"/>
      <c r="D31" s="139"/>
      <c r="E31" s="139"/>
      <c r="F31" s="139"/>
      <c r="G31" s="139"/>
      <c r="H31" s="139"/>
      <c r="I31" s="139"/>
      <c r="J31" s="139"/>
      <c r="K31" s="139"/>
      <c r="L31" s="139"/>
      <c r="M31" s="139"/>
    </row>
    <row r="32" spans="2:20" ht="24.75" customHeight="1">
      <c r="B32" s="184" t="s">
        <v>1</v>
      </c>
      <c r="C32" s="184"/>
      <c r="D32" s="184"/>
      <c r="E32" s="184"/>
      <c r="F32" s="184"/>
      <c r="G32" s="184"/>
      <c r="H32" s="184"/>
      <c r="I32" s="184"/>
      <c r="J32" s="184"/>
      <c r="K32" s="184"/>
      <c r="L32" s="184"/>
      <c r="M32" s="184"/>
    </row>
    <row r="33" spans="2:13" ht="25.5" customHeight="1">
      <c r="B33" s="182" t="s">
        <v>159</v>
      </c>
      <c r="C33" s="182"/>
      <c r="D33" s="182"/>
      <c r="E33" s="182"/>
      <c r="F33" s="182"/>
      <c r="G33" s="182"/>
      <c r="H33" s="182"/>
      <c r="I33" s="182"/>
      <c r="J33" s="182"/>
      <c r="K33" s="182"/>
      <c r="L33" s="182"/>
      <c r="M33" s="182"/>
    </row>
    <row r="34" spans="2:13">
      <c r="B34" s="182"/>
      <c r="C34" s="182"/>
      <c r="D34" s="182"/>
      <c r="E34" s="182"/>
      <c r="F34" s="182"/>
      <c r="G34" s="182"/>
      <c r="H34" s="182"/>
      <c r="I34" s="182"/>
      <c r="J34" s="182"/>
      <c r="K34" s="182"/>
      <c r="L34" s="182"/>
      <c r="M34" s="182"/>
    </row>
    <row r="35" spans="2:13" ht="12.75" customHeight="1">
      <c r="B35" s="182" t="s">
        <v>179</v>
      </c>
      <c r="C35" s="182"/>
      <c r="D35" s="182"/>
      <c r="E35" s="182"/>
      <c r="F35" s="182"/>
      <c r="G35" s="182"/>
      <c r="H35" s="182"/>
      <c r="I35" s="182"/>
      <c r="J35" s="182"/>
      <c r="K35" s="182"/>
      <c r="L35" s="182"/>
      <c r="M35" s="182"/>
    </row>
    <row r="36" spans="2:13">
      <c r="B36" s="182"/>
      <c r="C36" s="182"/>
      <c r="D36" s="182"/>
      <c r="E36" s="182"/>
      <c r="F36" s="182"/>
      <c r="G36" s="182"/>
      <c r="H36" s="182"/>
      <c r="I36" s="182"/>
      <c r="J36" s="182"/>
      <c r="K36" s="182"/>
      <c r="L36" s="182"/>
      <c r="M36" s="182"/>
    </row>
    <row r="37" spans="2:13">
      <c r="B37" s="182"/>
      <c r="C37" s="182"/>
      <c r="D37" s="182"/>
      <c r="E37" s="182"/>
      <c r="F37" s="182"/>
      <c r="G37" s="182"/>
      <c r="H37" s="182"/>
      <c r="I37" s="182"/>
      <c r="J37" s="182"/>
      <c r="K37" s="182"/>
      <c r="L37" s="182"/>
      <c r="M37" s="182"/>
    </row>
    <row r="38" spans="2:13" s="86" customFormat="1" ht="15">
      <c r="B38" s="132" t="s">
        <v>141</v>
      </c>
      <c r="C38" s="133"/>
      <c r="D38" s="134"/>
      <c r="E38" s="134"/>
      <c r="F38" s="134"/>
      <c r="G38" s="134"/>
      <c r="H38" s="134"/>
      <c r="I38" s="134"/>
      <c r="J38" s="133"/>
      <c r="K38" s="128"/>
      <c r="L38" s="128"/>
      <c r="M38" s="128"/>
    </row>
    <row r="39" spans="2:13">
      <c r="B39" s="132" t="s">
        <v>181</v>
      </c>
    </row>
  </sheetData>
  <sheetProtection password="B8D9" sheet="1" objects="1" scenarios="1"/>
  <mergeCells count="7">
    <mergeCell ref="B35:M37"/>
    <mergeCell ref="O1:O4"/>
    <mergeCell ref="B32:M32"/>
    <mergeCell ref="B33:M34"/>
    <mergeCell ref="B3:N4"/>
    <mergeCell ref="B1:N2"/>
    <mergeCell ref="O6:P6"/>
  </mergeCells>
  <phoneticPr fontId="0" type="noConversion"/>
  <hyperlinks>
    <hyperlink ref="O1" location="'List of Tables &amp; Charts'!A1" display="return to List of Tables &amp; Charts"/>
    <hyperlink ref="O6:P6" location="'Chart 4.1 DATA'!A1" display="view Chart 4.1 data"/>
    <hyperlink ref="O1:O4" location="'Section 4 List of Tables Charts'!A1" display="return to List of Tables &amp; Charts"/>
  </hyperlinks>
  <pageMargins left="0.70866141732283472" right="0.70866141732283472" top="0.74803149606299213" bottom="0.74803149606299213" header="0.31496062992125984" footer="0.31496062992125984"/>
  <pageSetup paperSize="9" scale="74" orientation="landscape" r:id="rId1"/>
  <headerFooter>
    <oddFooter>&amp;L&amp;8Scottish Stroke Care Audit 2018 National Report
Stroke Services in Scottish Hospitals, Data relating to 2017&amp;R&amp;8© NHS National Services Scotland/Crown Copyright</oddFooter>
  </headerFooter>
  <drawing r:id="rId2"/>
</worksheet>
</file>

<file path=xl/worksheets/sheet3.xml><?xml version="1.0" encoding="utf-8"?>
<worksheet xmlns="http://schemas.openxmlformats.org/spreadsheetml/2006/main" xmlns:r="http://schemas.openxmlformats.org/officeDocument/2006/relationships">
  <sheetPr codeName="Sheet21">
    <pageSetUpPr fitToPage="1"/>
  </sheetPr>
  <dimension ref="A1:AF118"/>
  <sheetViews>
    <sheetView workbookViewId="0">
      <selection sqref="A1:A2"/>
    </sheetView>
  </sheetViews>
  <sheetFormatPr defaultRowHeight="11.25"/>
  <cols>
    <col min="1" max="1" width="15.7109375" style="5" customWidth="1"/>
    <col min="2" max="8" width="9.140625" style="5"/>
    <col min="9" max="14" width="9.7109375" style="5" customWidth="1"/>
    <col min="15" max="15" width="10.42578125" style="5" bestFit="1" customWidth="1"/>
    <col min="16" max="16" width="45.7109375" style="5" customWidth="1"/>
    <col min="17" max="20" width="11.7109375" style="22" customWidth="1"/>
    <col min="21" max="22" width="9.140625" style="5"/>
    <col min="23" max="24" width="12.7109375" style="5" customWidth="1"/>
    <col min="25" max="26" width="9.140625" style="5"/>
    <col min="27" max="27" width="9.140625" style="54"/>
    <col min="28" max="28" width="35.5703125" style="54" bestFit="1" customWidth="1"/>
    <col min="29" max="32" width="9.140625" style="54"/>
    <col min="33" max="16384" width="9.140625" style="5"/>
  </cols>
  <sheetData>
    <row r="1" spans="1:32" ht="15" customHeight="1">
      <c r="A1" s="191" t="s">
        <v>10</v>
      </c>
      <c r="B1" s="193" t="s">
        <v>27</v>
      </c>
      <c r="C1" s="194"/>
      <c r="D1" s="194"/>
      <c r="E1" s="194"/>
      <c r="F1" s="194"/>
      <c r="G1" s="194"/>
      <c r="H1" s="194"/>
      <c r="I1" s="3"/>
      <c r="J1" s="4"/>
      <c r="K1" s="4"/>
      <c r="L1" s="4"/>
      <c r="M1" s="4"/>
      <c r="N1" s="4"/>
      <c r="O1" s="188" t="s">
        <v>5</v>
      </c>
      <c r="P1" s="195"/>
      <c r="Q1" s="188">
        <v>2016</v>
      </c>
      <c r="R1" s="188"/>
      <c r="S1" s="188">
        <v>2017</v>
      </c>
      <c r="T1" s="188"/>
      <c r="AD1" s="112"/>
      <c r="AE1" s="112"/>
    </row>
    <row r="2" spans="1:32" ht="23.25" customHeight="1">
      <c r="A2" s="192"/>
      <c r="B2" s="6" t="s">
        <v>126</v>
      </c>
      <c r="C2" s="6" t="s">
        <v>145</v>
      </c>
      <c r="D2" s="7" t="s">
        <v>6</v>
      </c>
      <c r="E2" s="189" t="s">
        <v>128</v>
      </c>
      <c r="F2" s="189"/>
      <c r="G2" s="189" t="s">
        <v>146</v>
      </c>
      <c r="H2" s="190"/>
      <c r="I2" s="8" t="s">
        <v>127</v>
      </c>
      <c r="J2" s="9" t="s">
        <v>149</v>
      </c>
      <c r="K2" s="10" t="s">
        <v>7</v>
      </c>
      <c r="L2" s="24" t="s">
        <v>3</v>
      </c>
      <c r="M2" s="24" t="s">
        <v>2</v>
      </c>
      <c r="N2" s="11" t="s">
        <v>8</v>
      </c>
      <c r="O2" s="12" t="s">
        <v>9</v>
      </c>
      <c r="P2" s="13" t="s">
        <v>10</v>
      </c>
      <c r="Q2" s="13" t="s">
        <v>11</v>
      </c>
      <c r="R2" s="13" t="s">
        <v>12</v>
      </c>
      <c r="S2" s="13" t="s">
        <v>11</v>
      </c>
      <c r="T2" s="13" t="s">
        <v>12</v>
      </c>
      <c r="V2" s="111"/>
      <c r="W2" s="111"/>
      <c r="X2" s="111"/>
      <c r="Y2" s="111"/>
      <c r="AC2" s="111"/>
      <c r="AD2" s="111"/>
      <c r="AE2" s="111"/>
      <c r="AF2" s="111"/>
    </row>
    <row r="3" spans="1:32" ht="12">
      <c r="A3" s="14" t="str">
        <f t="shared" ref="A3:A26" si="0">O3</f>
        <v>Total</v>
      </c>
      <c r="B3" s="15">
        <f t="shared" ref="B3" si="1">Q3/R3*100</f>
        <v>82.078390923156263</v>
      </c>
      <c r="C3" s="15">
        <f t="shared" ref="C3" si="2">S3/T3*100</f>
        <v>81.83444047010731</v>
      </c>
      <c r="D3" s="15">
        <f>80</f>
        <v>80</v>
      </c>
      <c r="E3" s="16">
        <f t="shared" ref="E3" si="3">SUM(1*MID(I3,1,FIND(" - ",I3)-1))</f>
        <v>81</v>
      </c>
      <c r="F3" s="17">
        <f t="shared" ref="F3" si="4">SUM(1*MID(I3,FIND(" - ",I3)+2,LEN(I3)))</f>
        <v>83</v>
      </c>
      <c r="G3" s="17">
        <f t="shared" ref="G3" si="5">SUM(1*MID(J3,1,FIND(" - ",J3)-1))</f>
        <v>81</v>
      </c>
      <c r="H3" s="17">
        <f t="shared" ref="H3" si="6">SUM(1*MID(J3,FIND(" - ",J3)+2,LEN(J3)))</f>
        <v>83</v>
      </c>
      <c r="I3" s="18" t="str">
        <f t="shared" ref="I3" si="7">IF(AND(R3&gt;0,ROUND(SUM(100*((2*Q3+1.96^2)-(1.96*(SQRT(1.96^2+4*Q3*(1-(Q3/R3))))))/(2*(R3+1.96^2))),0)&lt;0),CONCATENATE(SUM(1*0)," - ",ROUND(SUM(100*((2*Q3+1.96^2)+(1.96*(SQRT(1.96^2+4*Q3*(1-(Q3/R3))))))/(2*(R3+1.96^2))),0)),IF(AND(R3&gt;0,ROUND(SUM(100*((2*Q3+1.96^2)-(1.96*(SQRT(1.96^2+4*Q3*(1-(Q3/R3))))))/(2*(R3+1.96^2))),0)&gt;=0),CONCATENATE(ROUND(SUM(100*((2*Q3+1.96^2)-(1.96*(SQRT(1.96^2+4*Q3*(1-(Q3/R3))))))/(2*(R3+1.96^2))),0)," - ",ROUND(SUM(100*((2*Q3+1.96^2)+(1.96*(SQRT(1.96^2+4*Q3*(1-(Q3/R3))))))/(2*(R3+1.96^2))),0)),""))</f>
        <v>81 - 83</v>
      </c>
      <c r="J3" s="19" t="str">
        <f t="shared" ref="J3" si="8">IF(AND(T3&gt;0,ROUND(SUM(100*((2*S3+1.96^2)-(1.96*(SQRT(1.96^2+4*S3*(1-(S3/T3))))))/(2*(T3+1.96^2))),0)&lt;0),CONCATENATE(SUM(1*0)," - ",ROUND(SUM(100*((2*S3+1.96^2)+(1.96*(SQRT(1.96^2+4*S3*(1-(S3/T3))))))/(2*(T3+1.96^2))),0)),IF(AND(T3&gt;0,ROUND(SUM(100*((2*S3+1.96^2)-(1.96*(SQRT(1.96^2+4*S3*(1-(S3/T3))))))/(2*(T3+1.96^2))),0)&gt;=0),CONCATENATE(ROUND(SUM(100*((2*S3+1.96^2)-(1.96*(SQRT(1.96^2+4*S3*(1-(S3/T3))))))/(2*(T3+1.96^2))),0)," - ",ROUND(SUM(100*((2*S3+1.96^2)+(1.96*(SQRT(1.96^2+4*S3*(1-(S3/T3))))))/(2*(T3+1.96^2))),0)),""))</f>
        <v>81 - 83</v>
      </c>
      <c r="K3" s="56">
        <f t="shared" ref="K3" si="9">C3-B3</f>
        <v>-0.24395045304895291</v>
      </c>
      <c r="L3" s="57">
        <f t="shared" ref="L3:L26" si="10">((S3/T3)-(Q3/R3))-(NORMSINV(1-(0.05/COUNTA($O$3:$O$35)))*(SQRT((((Q3/R3)*(1-(Q3/R3)))/R3)+(((S3/T3)*(1-(S3/T3)))/T3))))</f>
        <v>-2.7403818912725492E-2</v>
      </c>
      <c r="M3" s="57">
        <f t="shared" ref="M3:M26" si="11">((S3/T3)-(Q3/R3))+(NORMSINV(1-(0.05/COUNTA($O$3:$O$35)))*(SQRT((((Q3/R3)*(1-(Q3/R3)))/R3)+(((S3/T3)*(1-(S3/T3)))/T3))))</f>
        <v>2.2524809851746336E-2</v>
      </c>
      <c r="N3" s="20">
        <f t="shared" ref="N3" si="12">IF(ISERR(IF(AND(((S3/T3)-(Q3/R3))-(NORMSINV(1-(0.05/COUNTA($P$3:$P$22)))*(SQRT((((Q3/R3)*(1-(Q3/R3)))/R3)+(((S3/T3)*(1-(S3/T3)))/T3))))&gt;0,((S3/T3)-(Q3/R3))+(NORMSINV(1-(0.05/COUNTA($P$3:$P$22)))*(SQRT((((Q3/R3)*(1-(Q3/R3)))/R3)+(((S3/T3)*(1-(S3/T3)))/T3))))&gt;0),1,IF(AND(((S3/T3)-(Q3/R3))-(NORMSINV(1-(0.05/COUNTA($P$3:$P$22)))*(SQRT((((Q3/R3)*(1-(Q3/R3)))/R3)+(((S3/T3)*(1-(S3/T3)))/T3))))&lt;0,((S3/T3)-(Q3/R3))+(NORMSINV(1-(0.05/COUNTA($P$3:$P$22)))*(SQRT((((Q3/R3)*(1-(Q3/R3)))/R3)+(((S3/T3)*(1-(S3/T3)))/T3))))&lt;0),-1,0))),"",IF(AND(((S3/T3)-(Q3/R3))-(NORMSINV(1-(0.05/COUNTA($P$3:$P$22)))*(SQRT((((Q3/R3)*(1-(Q3/R3)))/R3)+(((S3/T3)*(1-(S3/T3)))/T3))))&gt;0,((S3/T3)-(Q3/R3))+(NORMSINV(1-(0.05/COUNTA($P$3:$P$22)))*(SQRT((((Q3/R3)*(1-(Q3/R3)))/R3)+(((S3/T3)*(1-(S3/T3)))/T3))))&gt;0),1,IF(AND(((S3/T3)-(Q3/R3))-(NORMSINV(1-(0.05/COUNTA($P$3:$P$22)))*(SQRT((((Q3/R3)*(1-(Q3/R3)))/R3)+(((S3/T3)*(1-(S3/T3)))/T3))))&lt;0,((S3/T3)-(Q3/R3))+(NORMSINV(1-(0.05/COUNTA($P$3:$P$22)))*(SQRT((((Q3/R3)*(1-(Q3/R3)))/R3)+(((S3/T3)*(1-(S3/T3)))/T3))))&lt;0),-1,0)))</f>
        <v>0</v>
      </c>
      <c r="O3" s="14" t="s">
        <v>101</v>
      </c>
      <c r="P3" s="14" t="s">
        <v>117</v>
      </c>
      <c r="Q3" s="69">
        <f>SUM(Q4:Q26)</f>
        <v>3183</v>
      </c>
      <c r="R3" s="69">
        <f>SUM(R4:R26)</f>
        <v>3878</v>
      </c>
      <c r="S3" s="69">
        <f>SUM(S4:S26)</f>
        <v>3203</v>
      </c>
      <c r="T3" s="69">
        <f>SUM(T4:T26)</f>
        <v>3914</v>
      </c>
      <c r="V3" s="110"/>
      <c r="Y3" s="110"/>
      <c r="AC3" s="110"/>
      <c r="AF3" s="110"/>
    </row>
    <row r="4" spans="1:32" ht="12">
      <c r="A4" s="14" t="str">
        <f t="shared" ref="A4:A25" si="13">O4</f>
        <v>Monklands</v>
      </c>
      <c r="B4" s="15">
        <f t="shared" ref="B4:B25" si="14">Q4/R4*100</f>
        <v>94.520547945205479</v>
      </c>
      <c r="C4" s="15">
        <f t="shared" ref="C4:C25" si="15">S4/T4*100</f>
        <v>96.855345911949684</v>
      </c>
      <c r="D4" s="17">
        <f>80</f>
        <v>80</v>
      </c>
      <c r="E4" s="17">
        <f t="shared" ref="E4:E25" si="16">SUM(1*MID(I4,1,FIND(" - ",I4)-1))</f>
        <v>90</v>
      </c>
      <c r="F4" s="17">
        <f t="shared" ref="F4:F25" si="17">SUM(1*MID(I4,FIND(" - ",I4)+2,LEN(I4)))</f>
        <v>97</v>
      </c>
      <c r="G4" s="17">
        <f t="shared" ref="G4:G25" si="18">SUM(1*MID(J4,1,FIND(" - ",J4)-1))</f>
        <v>93</v>
      </c>
      <c r="H4" s="17">
        <f t="shared" ref="H4:H25" si="19">SUM(1*MID(J4,FIND(" - ",J4)+2,LEN(J4)))</f>
        <v>99</v>
      </c>
      <c r="I4" s="21" t="str">
        <f t="shared" ref="I4:I25" si="20">IF(AND(R4&gt;0,ROUND(SUM(100*((2*Q4+1.96^2)-(1.96*(SQRT(1.96^2+4*Q4*(1-(Q4/R4))))))/(2*(R4+1.96^2))),0)&lt;0),CONCATENATE(SUM(1*0)," - ",ROUND(SUM(100*((2*Q4+1.96^2)+(1.96*(SQRT(1.96^2+4*Q4*(1-(Q4/R4))))))/(2*(R4+1.96^2))),0)),IF(AND(R4&gt;0,ROUND(SUM(100*((2*Q4+1.96^2)-(1.96*(SQRT(1.96^2+4*Q4*(1-(Q4/R4))))))/(2*(R4+1.96^2))),0)&gt;=0),CONCATENATE(ROUND(SUM(100*((2*Q4+1.96^2)-(1.96*(SQRT(1.96^2+4*Q4*(1-(Q4/R4))))))/(2*(R4+1.96^2))),0)," - ",ROUND(SUM(100*((2*Q4+1.96^2)+(1.96*(SQRT(1.96^2+4*Q4*(1-(Q4/R4))))))/(2*(R4+1.96^2))),0)),""))</f>
        <v>90 - 97</v>
      </c>
      <c r="J4" s="19" t="str">
        <f t="shared" ref="J4:J25" si="21">IF(AND(T4&gt;0,ROUND(SUM(100*((2*S4+1.96^2)-(1.96*(SQRT(1.96^2+4*S4*(1-(S4/T4))))))/(2*(T4+1.96^2))),0)&lt;0),CONCATENATE(SUM(1*0)," - ",ROUND(SUM(100*((2*S4+1.96^2)+(1.96*(SQRT(1.96^2+4*S4*(1-(S4/T4))))))/(2*(T4+1.96^2))),0)),IF(AND(T4&gt;0,ROUND(SUM(100*((2*S4+1.96^2)-(1.96*(SQRT(1.96^2+4*S4*(1-(S4/T4))))))/(2*(T4+1.96^2))),0)&gt;=0),CONCATENATE(ROUND(SUM(100*((2*S4+1.96^2)-(1.96*(SQRT(1.96^2+4*S4*(1-(S4/T4))))))/(2*(T4+1.96^2))),0)," - ",ROUND(SUM(100*((2*S4+1.96^2)+(1.96*(SQRT(1.96^2+4*S4*(1-(S4/T4))))))/(2*(T4+1.96^2))),0)),""))</f>
        <v>93 - 99</v>
      </c>
      <c r="K4" s="56">
        <f t="shared" ref="K4:K25" si="22">C4-B4</f>
        <v>2.3347979667442047</v>
      </c>
      <c r="L4" s="57">
        <f t="shared" ref="L4:L25" si="23">((S4/T4)-(Q4/R4))-(NORMSINV(1-(0.05/COUNTA($O$3:$O$35)))*(SQRT((((Q4/R4)*(1-(Q4/R4)))/R4)+(((S4/T4)*(1-(S4/T4)))/T4))))</f>
        <v>-4.3621793052186095E-2</v>
      </c>
      <c r="M4" s="57">
        <f t="shared" ref="M4:M25" si="24">((S4/T4)-(Q4/R4))+(NORMSINV(1-(0.05/COUNTA($O$3:$O$35)))*(SQRT((((Q4/R4)*(1-(Q4/R4)))/R4)+(((S4/T4)*(1-(S4/T4)))/T4))))</f>
        <v>9.0317752387070224E-2</v>
      </c>
      <c r="N4" s="20">
        <f t="shared" ref="N4:N25" si="25">IF(ISERR(IF(AND(((S4/T4)-(Q4/R4))-(NORMSINV(1-(0.05/COUNTA($P$3:$P$22)))*(SQRT((((Q4/R4)*(1-(Q4/R4)))/R4)+(((S4/T4)*(1-(S4/T4)))/T4))))&gt;0,((S4/T4)-(Q4/R4))+(NORMSINV(1-(0.05/COUNTA($P$3:$P$22)))*(SQRT((((Q4/R4)*(1-(Q4/R4)))/R4)+(((S4/T4)*(1-(S4/T4)))/T4))))&gt;0),1,IF(AND(((S4/T4)-(Q4/R4))-(NORMSINV(1-(0.05/COUNTA($P$3:$P$22)))*(SQRT((((Q4/R4)*(1-(Q4/R4)))/R4)+(((S4/T4)*(1-(S4/T4)))/T4))))&lt;0,((S4/T4)-(Q4/R4))+(NORMSINV(1-(0.05/COUNTA($P$3:$P$22)))*(SQRT((((Q4/R4)*(1-(Q4/R4)))/R4)+(((S4/T4)*(1-(S4/T4)))/T4))))&lt;0),-1,0))),"",IF(AND(((S4/T4)-(Q4/R4))-(NORMSINV(1-(0.05/COUNTA($P$3:$P$22)))*(SQRT((((Q4/R4)*(1-(Q4/R4)))/R4)+(((S4/T4)*(1-(S4/T4)))/T4))))&gt;0,((S4/T4)-(Q4/R4))+(NORMSINV(1-(0.05/COUNTA($P$3:$P$22)))*(SQRT((((Q4/R4)*(1-(Q4/R4)))/R4)+(((S4/T4)*(1-(S4/T4)))/T4))))&gt;0),1,IF(AND(((S4/T4)-(Q4/R4))-(NORMSINV(1-(0.05/COUNTA($P$3:$P$22)))*(SQRT((((Q4/R4)*(1-(Q4/R4)))/R4)+(((S4/T4)*(1-(S4/T4)))/T4))))&lt;0,((S4/T4)-(Q4/R4))+(NORMSINV(1-(0.05/COUNTA($P$3:$P$22)))*(SQRT((((Q4/R4)*(1-(Q4/R4)))/R4)+(((S4/T4)*(1-(S4/T4)))/T4))))&lt;0),-1,0)))</f>
        <v>0</v>
      </c>
      <c r="O4" s="14" t="s">
        <v>66</v>
      </c>
      <c r="P4" s="14" t="s">
        <v>65</v>
      </c>
      <c r="Q4" s="69">
        <v>138</v>
      </c>
      <c r="R4" s="69">
        <v>146</v>
      </c>
      <c r="S4" s="69">
        <v>154</v>
      </c>
      <c r="T4" s="69">
        <v>159</v>
      </c>
      <c r="V4" s="110"/>
      <c r="Y4" s="110"/>
      <c r="AA4" s="113"/>
      <c r="AB4" s="155"/>
      <c r="AC4" s="110"/>
      <c r="AF4" s="110"/>
    </row>
    <row r="5" spans="1:32" ht="12">
      <c r="A5" s="14" t="str">
        <f t="shared" si="13"/>
        <v>WGH</v>
      </c>
      <c r="B5" s="15">
        <f t="shared" si="14"/>
        <v>96.491228070175438</v>
      </c>
      <c r="C5" s="15">
        <f t="shared" si="15"/>
        <v>96.205357142857139</v>
      </c>
      <c r="D5" s="17">
        <f>80</f>
        <v>80</v>
      </c>
      <c r="E5" s="17">
        <f t="shared" si="16"/>
        <v>94</v>
      </c>
      <c r="F5" s="17">
        <f t="shared" si="17"/>
        <v>98</v>
      </c>
      <c r="G5" s="17">
        <f t="shared" si="18"/>
        <v>94</v>
      </c>
      <c r="H5" s="17">
        <f t="shared" si="19"/>
        <v>98</v>
      </c>
      <c r="I5" s="21" t="str">
        <f t="shared" si="20"/>
        <v>94 - 98</v>
      </c>
      <c r="J5" s="19" t="str">
        <f t="shared" si="21"/>
        <v>94 - 98</v>
      </c>
      <c r="K5" s="56">
        <f t="shared" si="22"/>
        <v>-0.28587092731829955</v>
      </c>
      <c r="L5" s="57">
        <f t="shared" si="23"/>
        <v>-3.861534137378704E-2</v>
      </c>
      <c r="M5" s="57">
        <f t="shared" si="24"/>
        <v>3.2897922827421058E-2</v>
      </c>
      <c r="N5" s="20">
        <f t="shared" si="25"/>
        <v>0</v>
      </c>
      <c r="O5" s="14" t="s">
        <v>76</v>
      </c>
      <c r="P5" s="14" t="s">
        <v>75</v>
      </c>
      <c r="Q5" s="69">
        <v>440</v>
      </c>
      <c r="R5" s="69">
        <v>456</v>
      </c>
      <c r="S5" s="69">
        <v>431</v>
      </c>
      <c r="T5" s="69">
        <v>448</v>
      </c>
      <c r="V5" s="110"/>
      <c r="Y5" s="110"/>
      <c r="AA5" s="113"/>
      <c r="AC5" s="110"/>
      <c r="AF5" s="110"/>
    </row>
    <row r="6" spans="1:32" ht="12">
      <c r="A6" s="14" t="str">
        <f t="shared" si="13"/>
        <v>RIE</v>
      </c>
      <c r="B6" s="15">
        <f t="shared" si="14"/>
        <v>90.833333333333329</v>
      </c>
      <c r="C6" s="15">
        <f t="shared" si="15"/>
        <v>91.469194312796205</v>
      </c>
      <c r="D6" s="17">
        <f>80</f>
        <v>80</v>
      </c>
      <c r="E6" s="17">
        <f t="shared" si="16"/>
        <v>84</v>
      </c>
      <c r="F6" s="17">
        <f t="shared" si="17"/>
        <v>95</v>
      </c>
      <c r="G6" s="17">
        <f t="shared" si="18"/>
        <v>87</v>
      </c>
      <c r="H6" s="17">
        <f t="shared" si="19"/>
        <v>95</v>
      </c>
      <c r="I6" s="21" t="str">
        <f t="shared" si="20"/>
        <v>84 - 95</v>
      </c>
      <c r="J6" s="19" t="str">
        <f t="shared" si="21"/>
        <v>87 - 95</v>
      </c>
      <c r="K6" s="56">
        <f t="shared" si="22"/>
        <v>0.63586097946287623</v>
      </c>
      <c r="L6" s="57">
        <f t="shared" si="23"/>
        <v>-8.7089250237290125E-2</v>
      </c>
      <c r="M6" s="57">
        <f t="shared" si="24"/>
        <v>9.9806469826547659E-2</v>
      </c>
      <c r="N6" s="20">
        <f t="shared" si="25"/>
        <v>0</v>
      </c>
      <c r="O6" s="14" t="s">
        <v>70</v>
      </c>
      <c r="P6" s="14" t="s">
        <v>69</v>
      </c>
      <c r="Q6" s="69">
        <v>109</v>
      </c>
      <c r="R6" s="69">
        <v>120</v>
      </c>
      <c r="S6" s="69">
        <v>193</v>
      </c>
      <c r="T6" s="69">
        <v>211</v>
      </c>
      <c r="V6" s="110"/>
      <c r="Y6" s="110"/>
      <c r="AA6" s="113"/>
      <c r="AC6" s="110"/>
      <c r="AF6" s="110"/>
    </row>
    <row r="7" spans="1:32" ht="12">
      <c r="A7" s="14" t="str">
        <f t="shared" si="13"/>
        <v>Hairmyres</v>
      </c>
      <c r="B7" s="15">
        <f t="shared" si="14"/>
        <v>83.88429752066115</v>
      </c>
      <c r="C7" s="15">
        <f t="shared" si="15"/>
        <v>90.625</v>
      </c>
      <c r="D7" s="17">
        <f>80</f>
        <v>80</v>
      </c>
      <c r="E7" s="17">
        <f t="shared" si="16"/>
        <v>79</v>
      </c>
      <c r="F7" s="17">
        <f t="shared" si="17"/>
        <v>88</v>
      </c>
      <c r="G7" s="17">
        <f t="shared" si="18"/>
        <v>86</v>
      </c>
      <c r="H7" s="17">
        <f t="shared" si="19"/>
        <v>94</v>
      </c>
      <c r="I7" s="21" t="str">
        <f t="shared" si="20"/>
        <v>79 - 88</v>
      </c>
      <c r="J7" s="19" t="str">
        <f t="shared" si="21"/>
        <v>86 - 94</v>
      </c>
      <c r="K7" s="56">
        <f t="shared" si="22"/>
        <v>6.7407024793388501</v>
      </c>
      <c r="L7" s="57">
        <f t="shared" si="23"/>
        <v>-2.3251294107187279E-2</v>
      </c>
      <c r="M7" s="57">
        <f t="shared" si="24"/>
        <v>0.15806534369396419</v>
      </c>
      <c r="N7" s="20">
        <f t="shared" si="25"/>
        <v>0</v>
      </c>
      <c r="O7" s="14" t="s">
        <v>63</v>
      </c>
      <c r="P7" s="14" t="s">
        <v>62</v>
      </c>
      <c r="Q7" s="69">
        <v>203</v>
      </c>
      <c r="R7" s="69">
        <v>242</v>
      </c>
      <c r="S7" s="69">
        <v>174</v>
      </c>
      <c r="T7" s="69">
        <v>192</v>
      </c>
      <c r="V7" s="110"/>
      <c r="Y7" s="110"/>
      <c r="AA7" s="113"/>
      <c r="AC7" s="110"/>
      <c r="AF7" s="110"/>
    </row>
    <row r="8" spans="1:32" ht="12">
      <c r="A8" s="14" t="str">
        <f t="shared" si="13"/>
        <v>Balfour</v>
      </c>
      <c r="B8" s="15">
        <f t="shared" si="14"/>
        <v>88.888888888888886</v>
      </c>
      <c r="C8" s="15">
        <f t="shared" si="15"/>
        <v>87.5</v>
      </c>
      <c r="D8" s="17">
        <f>80</f>
        <v>80</v>
      </c>
      <c r="E8" s="17">
        <f t="shared" si="16"/>
        <v>72</v>
      </c>
      <c r="F8" s="17">
        <f t="shared" si="17"/>
        <v>96</v>
      </c>
      <c r="G8" s="17">
        <f t="shared" si="18"/>
        <v>72</v>
      </c>
      <c r="H8" s="17">
        <f t="shared" si="19"/>
        <v>95</v>
      </c>
      <c r="I8" s="21" t="str">
        <f t="shared" si="20"/>
        <v>72 - 96</v>
      </c>
      <c r="J8" s="19" t="str">
        <f t="shared" si="21"/>
        <v>72 - 95</v>
      </c>
      <c r="K8" s="56">
        <f t="shared" si="22"/>
        <v>-1.3888888888888857</v>
      </c>
      <c r="L8" s="57">
        <f t="shared" si="23"/>
        <v>-0.25491071952609268</v>
      </c>
      <c r="M8" s="57">
        <f t="shared" si="24"/>
        <v>0.22713294174831503</v>
      </c>
      <c r="N8" s="20">
        <f t="shared" si="25"/>
        <v>0</v>
      </c>
      <c r="O8" s="14" t="s">
        <v>79</v>
      </c>
      <c r="P8" s="14" t="s">
        <v>78</v>
      </c>
      <c r="Q8" s="69">
        <v>24</v>
      </c>
      <c r="R8" s="69">
        <v>27</v>
      </c>
      <c r="S8" s="69">
        <v>28</v>
      </c>
      <c r="T8" s="69">
        <v>32</v>
      </c>
      <c r="V8" s="110"/>
      <c r="Y8" s="110"/>
      <c r="AA8" s="113"/>
      <c r="AC8" s="110"/>
      <c r="AF8" s="110"/>
    </row>
    <row r="9" spans="1:32" ht="12">
      <c r="A9" s="14" t="str">
        <f t="shared" si="13"/>
        <v>Crosshouse</v>
      </c>
      <c r="B9" s="15">
        <f t="shared" si="14"/>
        <v>89.908256880733944</v>
      </c>
      <c r="C9" s="15">
        <f t="shared" si="15"/>
        <v>86.797752808988761</v>
      </c>
      <c r="D9" s="17">
        <f>80</f>
        <v>80</v>
      </c>
      <c r="E9" s="17">
        <f t="shared" si="16"/>
        <v>85</v>
      </c>
      <c r="F9" s="17">
        <f t="shared" si="17"/>
        <v>93</v>
      </c>
      <c r="G9" s="17">
        <f t="shared" si="18"/>
        <v>83</v>
      </c>
      <c r="H9" s="17">
        <f t="shared" si="19"/>
        <v>90</v>
      </c>
      <c r="I9" s="21" t="str">
        <f t="shared" si="20"/>
        <v>85 - 93</v>
      </c>
      <c r="J9" s="19" t="str">
        <f t="shared" si="21"/>
        <v>83 - 90</v>
      </c>
      <c r="K9" s="56">
        <f t="shared" si="22"/>
        <v>-3.1105040717451828</v>
      </c>
      <c r="L9" s="57">
        <f t="shared" si="23"/>
        <v>-0.10894821075962062</v>
      </c>
      <c r="M9" s="57">
        <f t="shared" si="24"/>
        <v>4.6738129324716812E-2</v>
      </c>
      <c r="N9" s="20">
        <f t="shared" si="25"/>
        <v>0</v>
      </c>
      <c r="O9" s="14" t="s">
        <v>39</v>
      </c>
      <c r="P9" s="14" t="s">
        <v>38</v>
      </c>
      <c r="Q9" s="69">
        <v>196</v>
      </c>
      <c r="R9" s="69">
        <v>218</v>
      </c>
      <c r="S9" s="69">
        <v>309</v>
      </c>
      <c r="T9" s="69">
        <v>356</v>
      </c>
      <c r="V9" s="110"/>
      <c r="Y9" s="110"/>
      <c r="AA9" s="113"/>
      <c r="AC9" s="110"/>
      <c r="AF9" s="110"/>
    </row>
    <row r="10" spans="1:32" ht="12">
      <c r="A10" s="14" t="str">
        <f t="shared" si="13"/>
        <v>PRI</v>
      </c>
      <c r="B10" s="15">
        <f t="shared" si="14"/>
        <v>85.211267605633793</v>
      </c>
      <c r="C10" s="15">
        <f t="shared" si="15"/>
        <v>85.90604026845638</v>
      </c>
      <c r="D10" s="17">
        <f>80</f>
        <v>80</v>
      </c>
      <c r="E10" s="17">
        <f t="shared" si="16"/>
        <v>78</v>
      </c>
      <c r="F10" s="17">
        <f t="shared" si="17"/>
        <v>90</v>
      </c>
      <c r="G10" s="17">
        <f t="shared" si="18"/>
        <v>79</v>
      </c>
      <c r="H10" s="17">
        <f t="shared" si="19"/>
        <v>91</v>
      </c>
      <c r="I10" s="21" t="str">
        <f t="shared" si="20"/>
        <v>78 - 90</v>
      </c>
      <c r="J10" s="19" t="str">
        <f t="shared" si="21"/>
        <v>79 - 91</v>
      </c>
      <c r="K10" s="56">
        <f t="shared" si="22"/>
        <v>0.69477266282258654</v>
      </c>
      <c r="L10" s="57">
        <f t="shared" si="23"/>
        <v>-0.1111910007668023</v>
      </c>
      <c r="M10" s="57">
        <f t="shared" si="24"/>
        <v>0.12508645402325377</v>
      </c>
      <c r="N10" s="20">
        <f t="shared" si="25"/>
        <v>0</v>
      </c>
      <c r="O10" s="14" t="s">
        <v>85</v>
      </c>
      <c r="P10" s="14" t="s">
        <v>84</v>
      </c>
      <c r="Q10" s="69">
        <v>121</v>
      </c>
      <c r="R10" s="69">
        <v>142</v>
      </c>
      <c r="S10" s="69">
        <v>128</v>
      </c>
      <c r="T10" s="69">
        <v>149</v>
      </c>
      <c r="V10" s="110"/>
      <c r="Y10" s="110"/>
      <c r="AA10" s="113"/>
      <c r="AC10" s="110"/>
      <c r="AF10" s="110"/>
    </row>
    <row r="11" spans="1:32" ht="12">
      <c r="A11" s="14" t="str">
        <f t="shared" ref="A11" si="26">O11</f>
        <v>VHK</v>
      </c>
      <c r="B11" s="15">
        <f t="shared" ref="B11" si="27">Q11/R11*100</f>
        <v>89.626556016597519</v>
      </c>
      <c r="C11" s="15">
        <f t="shared" ref="C11" si="28">S11/T11*100</f>
        <v>85.214007782101163</v>
      </c>
      <c r="D11" s="17">
        <f>80</f>
        <v>80</v>
      </c>
      <c r="E11" s="17">
        <f t="shared" ref="E11" si="29">SUM(1*MID(I11,1,FIND(" - ",I11)-1))</f>
        <v>85</v>
      </c>
      <c r="F11" s="17">
        <f t="shared" ref="F11" si="30">SUM(1*MID(I11,FIND(" - ",I11)+2,LEN(I11)))</f>
        <v>93</v>
      </c>
      <c r="G11" s="17">
        <f t="shared" ref="G11" si="31">SUM(1*MID(J11,1,FIND(" - ",J11)-1))</f>
        <v>80</v>
      </c>
      <c r="H11" s="17">
        <f t="shared" ref="H11" si="32">SUM(1*MID(J11,FIND(" - ",J11)+2,LEN(J11)))</f>
        <v>89</v>
      </c>
      <c r="I11" s="21" t="str">
        <f t="shared" ref="I11" si="33">IF(AND(R11&gt;0,ROUND(SUM(100*((2*Q11+1.96^2)-(1.96*(SQRT(1.96^2+4*Q11*(1-(Q11/R11))))))/(2*(R11+1.96^2))),0)&lt;0),CONCATENATE(SUM(1*0)," - ",ROUND(SUM(100*((2*Q11+1.96^2)+(1.96*(SQRT(1.96^2+4*Q11*(1-(Q11/R11))))))/(2*(R11+1.96^2))),0)),IF(AND(R11&gt;0,ROUND(SUM(100*((2*Q11+1.96^2)-(1.96*(SQRT(1.96^2+4*Q11*(1-(Q11/R11))))))/(2*(R11+1.96^2))),0)&gt;=0),CONCATENATE(ROUND(SUM(100*((2*Q11+1.96^2)-(1.96*(SQRT(1.96^2+4*Q11*(1-(Q11/R11))))))/(2*(R11+1.96^2))),0)," - ",ROUND(SUM(100*((2*Q11+1.96^2)+(1.96*(SQRT(1.96^2+4*Q11*(1-(Q11/R11))))))/(2*(R11+1.96^2))),0)),""))</f>
        <v>85 - 93</v>
      </c>
      <c r="J11" s="19" t="str">
        <f t="shared" ref="J11" si="34">IF(AND(T11&gt;0,ROUND(SUM(100*((2*S11+1.96^2)-(1.96*(SQRT(1.96^2+4*S11*(1-(S11/T11))))))/(2*(T11+1.96^2))),0)&lt;0),CONCATENATE(SUM(1*0)," - ",ROUND(SUM(100*((2*S11+1.96^2)+(1.96*(SQRT(1.96^2+4*S11*(1-(S11/T11))))))/(2*(T11+1.96^2))),0)),IF(AND(T11&gt;0,ROUND(SUM(100*((2*S11+1.96^2)-(1.96*(SQRT(1.96^2+4*S11*(1-(S11/T11))))))/(2*(T11+1.96^2))),0)&gt;=0),CONCATENATE(ROUND(SUM(100*((2*S11+1.96^2)-(1.96*(SQRT(1.96^2+4*S11*(1-(S11/T11))))))/(2*(T11+1.96^2))),0)," - ",ROUND(SUM(100*((2*S11+1.96^2)+(1.96*(SQRT(1.96^2+4*S11*(1-(S11/T11))))))/(2*(T11+1.96^2))),0)),""))</f>
        <v>80 - 89</v>
      </c>
      <c r="K11" s="56">
        <f t="shared" ref="K11" si="35">C11-B11</f>
        <v>-4.4125482344963558</v>
      </c>
      <c r="L11" s="57">
        <f t="shared" ref="L11" si="36">((S11/T11)-(Q11/R11))-(NORMSINV(1-(0.05/COUNTA($O$3:$O$35)))*(SQRT((((Q11/R11)*(1-(Q11/R11)))/R11)+(((S11/T11)*(1-(S11/T11)))/T11))))</f>
        <v>-0.1289316056947416</v>
      </c>
      <c r="M11" s="57">
        <f t="shared" ref="M11" si="37">((S11/T11)-(Q11/R11))+(NORMSINV(1-(0.05/COUNTA($O$3:$O$35)))*(SQRT((((Q11/R11)*(1-(Q11/R11)))/R11)+(((S11/T11)*(1-(S11/T11)))/T11))))</f>
        <v>4.0680641004814624E-2</v>
      </c>
      <c r="N11" s="20">
        <f t="shared" ref="N11" si="38">IF(ISERR(IF(AND(((S11/T11)-(Q11/R11))-(NORMSINV(1-(0.05/COUNTA($P$3:$P$22)))*(SQRT((((Q11/R11)*(1-(Q11/R11)))/R11)+(((S11/T11)*(1-(S11/T11)))/T11))))&gt;0,((S11/T11)-(Q11/R11))+(NORMSINV(1-(0.05/COUNTA($P$3:$P$22)))*(SQRT((((Q11/R11)*(1-(Q11/R11)))/R11)+(((S11/T11)*(1-(S11/T11)))/T11))))&gt;0),1,IF(AND(((S11/T11)-(Q11/R11))-(NORMSINV(1-(0.05/COUNTA($P$3:$P$22)))*(SQRT((((Q11/R11)*(1-(Q11/R11)))/R11)+(((S11/T11)*(1-(S11/T11)))/T11))))&lt;0,((S11/T11)-(Q11/R11))+(NORMSINV(1-(0.05/COUNTA($P$3:$P$22)))*(SQRT((((Q11/R11)*(1-(Q11/R11)))/R11)+(((S11/T11)*(1-(S11/T11)))/T11))))&lt;0),-1,0))),"",IF(AND(((S11/T11)-(Q11/R11))-(NORMSINV(1-(0.05/COUNTA($P$3:$P$22)))*(SQRT((((Q11/R11)*(1-(Q11/R11)))/R11)+(((S11/T11)*(1-(S11/T11)))/T11))))&gt;0,((S11/T11)-(Q11/R11))+(NORMSINV(1-(0.05/COUNTA($P$3:$P$22)))*(SQRT((((Q11/R11)*(1-(Q11/R11)))/R11)+(((S11/T11)*(1-(S11/T11)))/T11))))&gt;0),1,IF(AND(((S11/T11)-(Q11/R11))-(NORMSINV(1-(0.05/COUNTA($P$3:$P$22)))*(SQRT((((Q11/R11)*(1-(Q11/R11)))/R11)+(((S11/T11)*(1-(S11/T11)))/T11))))&lt;0,((S11/T11)-(Q11/R11))+(NORMSINV(1-(0.05/COUNTA($P$3:$P$22)))*(SQRT((((Q11/R11)*(1-(Q11/R11)))/R11)+(((S11/T11)*(1-(S11/T11)))/T11))))&lt;0),-1,0)))</f>
        <v>0</v>
      </c>
      <c r="O11" s="14" t="s">
        <v>99</v>
      </c>
      <c r="P11" s="14" t="s">
        <v>109</v>
      </c>
      <c r="Q11" s="69">
        <v>216</v>
      </c>
      <c r="R11" s="69">
        <v>241</v>
      </c>
      <c r="S11" s="69">
        <v>219</v>
      </c>
      <c r="T11" s="69">
        <v>257</v>
      </c>
      <c r="V11" s="110"/>
      <c r="Y11" s="110"/>
      <c r="AA11" s="113"/>
      <c r="AC11" s="110"/>
      <c r="AF11" s="110"/>
    </row>
    <row r="12" spans="1:32" ht="12">
      <c r="A12" s="14" t="str">
        <f t="shared" si="13"/>
        <v>DGRI</v>
      </c>
      <c r="B12" s="15">
        <f t="shared" si="14"/>
        <v>84.883720930232556</v>
      </c>
      <c r="C12" s="15">
        <f t="shared" si="15"/>
        <v>82.978723404255319</v>
      </c>
      <c r="D12" s="17">
        <f>80</f>
        <v>80</v>
      </c>
      <c r="E12" s="17">
        <f t="shared" si="16"/>
        <v>79</v>
      </c>
      <c r="F12" s="17">
        <f t="shared" si="17"/>
        <v>89</v>
      </c>
      <c r="G12" s="17">
        <f t="shared" si="18"/>
        <v>76</v>
      </c>
      <c r="H12" s="17">
        <f t="shared" si="19"/>
        <v>88</v>
      </c>
      <c r="I12" s="21" t="str">
        <f t="shared" si="20"/>
        <v>79 - 89</v>
      </c>
      <c r="J12" s="19" t="str">
        <f t="shared" si="21"/>
        <v>76 - 88</v>
      </c>
      <c r="K12" s="56">
        <f t="shared" si="22"/>
        <v>-1.9049975259772367</v>
      </c>
      <c r="L12" s="57">
        <f t="shared" si="23"/>
        <v>-0.13883390313395144</v>
      </c>
      <c r="M12" s="57">
        <f t="shared" si="24"/>
        <v>0.10073395261440671</v>
      </c>
      <c r="N12" s="20">
        <f t="shared" si="25"/>
        <v>0</v>
      </c>
      <c r="O12" s="14" t="s">
        <v>44</v>
      </c>
      <c r="P12" s="14" t="s">
        <v>43</v>
      </c>
      <c r="Q12" s="69">
        <v>146</v>
      </c>
      <c r="R12" s="69">
        <v>172</v>
      </c>
      <c r="S12" s="69">
        <v>117</v>
      </c>
      <c r="T12" s="69">
        <v>141</v>
      </c>
      <c r="V12" s="110"/>
      <c r="Y12" s="110"/>
      <c r="AA12" s="113"/>
      <c r="AC12" s="110"/>
      <c r="AF12" s="110"/>
    </row>
    <row r="13" spans="1:32" ht="12">
      <c r="A13" s="14" t="str">
        <f t="shared" si="13"/>
        <v>Wishaw</v>
      </c>
      <c r="B13" s="15">
        <f t="shared" si="14"/>
        <v>85.555555555555557</v>
      </c>
      <c r="C13" s="15">
        <f t="shared" si="15"/>
        <v>82.677165354330711</v>
      </c>
      <c r="D13" s="17">
        <f>80</f>
        <v>80</v>
      </c>
      <c r="E13" s="17">
        <f t="shared" si="16"/>
        <v>80</v>
      </c>
      <c r="F13" s="17">
        <f t="shared" si="17"/>
        <v>90</v>
      </c>
      <c r="G13" s="17">
        <f t="shared" si="18"/>
        <v>75</v>
      </c>
      <c r="H13" s="17">
        <f t="shared" si="19"/>
        <v>88</v>
      </c>
      <c r="I13" s="21" t="str">
        <f t="shared" si="20"/>
        <v>80 - 90</v>
      </c>
      <c r="J13" s="19" t="str">
        <f t="shared" si="21"/>
        <v>75 - 88</v>
      </c>
      <c r="K13" s="56">
        <f t="shared" si="22"/>
        <v>-2.8783902012248461</v>
      </c>
      <c r="L13" s="57">
        <f t="shared" si="23"/>
        <v>-0.15082770077863156</v>
      </c>
      <c r="M13" s="57">
        <f t="shared" si="24"/>
        <v>9.3259896754134639E-2</v>
      </c>
      <c r="N13" s="20">
        <f t="shared" si="25"/>
        <v>0</v>
      </c>
      <c r="O13" s="14" t="s">
        <v>68</v>
      </c>
      <c r="P13" s="14" t="s">
        <v>67</v>
      </c>
      <c r="Q13" s="69">
        <v>154</v>
      </c>
      <c r="R13" s="69">
        <v>180</v>
      </c>
      <c r="S13" s="69">
        <v>105</v>
      </c>
      <c r="T13" s="69">
        <v>127</v>
      </c>
      <c r="V13" s="110"/>
      <c r="Y13" s="110"/>
      <c r="AA13" s="113"/>
      <c r="AC13" s="110"/>
      <c r="AF13" s="110"/>
    </row>
    <row r="14" spans="1:32" ht="12">
      <c r="A14" s="14" t="str">
        <f t="shared" si="13"/>
        <v>Dr Grays</v>
      </c>
      <c r="B14" s="15">
        <f t="shared" si="14"/>
        <v>75.471698113207552</v>
      </c>
      <c r="C14" s="15">
        <f t="shared" si="15"/>
        <v>82.608695652173907</v>
      </c>
      <c r="D14" s="17">
        <f>80</f>
        <v>80</v>
      </c>
      <c r="E14" s="17">
        <f t="shared" si="16"/>
        <v>62</v>
      </c>
      <c r="F14" s="17">
        <f t="shared" si="17"/>
        <v>85</v>
      </c>
      <c r="G14" s="17">
        <f t="shared" si="18"/>
        <v>69</v>
      </c>
      <c r="H14" s="17">
        <f t="shared" si="19"/>
        <v>91</v>
      </c>
      <c r="I14" s="21" t="str">
        <f t="shared" si="20"/>
        <v>62 - 85</v>
      </c>
      <c r="J14" s="19" t="str">
        <f t="shared" si="21"/>
        <v>69 - 91</v>
      </c>
      <c r="K14" s="56">
        <f t="shared" si="22"/>
        <v>7.1369975389663551</v>
      </c>
      <c r="L14" s="57">
        <f t="shared" si="23"/>
        <v>-0.16168717000943858</v>
      </c>
      <c r="M14" s="57">
        <f t="shared" si="24"/>
        <v>0.30442712078876577</v>
      </c>
      <c r="N14" s="20">
        <f t="shared" si="25"/>
        <v>0</v>
      </c>
      <c r="O14" s="14" t="s">
        <v>53</v>
      </c>
      <c r="P14" s="14" t="s">
        <v>52</v>
      </c>
      <c r="Q14" s="69">
        <v>40</v>
      </c>
      <c r="R14" s="69">
        <v>53</v>
      </c>
      <c r="S14" s="69">
        <v>38</v>
      </c>
      <c r="T14" s="69">
        <v>46</v>
      </c>
      <c r="V14" s="110"/>
      <c r="Y14" s="110"/>
      <c r="AA14" s="113"/>
      <c r="AC14" s="110"/>
      <c r="AF14" s="110"/>
    </row>
    <row r="15" spans="1:32" ht="12">
      <c r="A15" s="14" t="str">
        <f t="shared" si="13"/>
        <v>ARI</v>
      </c>
      <c r="B15" s="15">
        <f t="shared" si="14"/>
        <v>72.504378283712782</v>
      </c>
      <c r="C15" s="15">
        <f t="shared" si="15"/>
        <v>79.010238907849825</v>
      </c>
      <c r="D15" s="17">
        <f>80</f>
        <v>80</v>
      </c>
      <c r="E15" s="17">
        <f t="shared" si="16"/>
        <v>69</v>
      </c>
      <c r="F15" s="17">
        <f t="shared" si="17"/>
        <v>76</v>
      </c>
      <c r="G15" s="17">
        <f t="shared" si="18"/>
        <v>76</v>
      </c>
      <c r="H15" s="17">
        <f t="shared" si="19"/>
        <v>82</v>
      </c>
      <c r="I15" s="21" t="str">
        <f t="shared" si="20"/>
        <v>69 - 76</v>
      </c>
      <c r="J15" s="19" t="str">
        <f t="shared" si="21"/>
        <v>76 - 82</v>
      </c>
      <c r="K15" s="56">
        <f t="shared" si="22"/>
        <v>6.5058606241370427</v>
      </c>
      <c r="L15" s="57">
        <f t="shared" si="23"/>
        <v>-6.9807864848248496E-3</v>
      </c>
      <c r="M15" s="57">
        <f t="shared" si="24"/>
        <v>0.13709799896756564</v>
      </c>
      <c r="N15" s="20">
        <f t="shared" si="25"/>
        <v>0</v>
      </c>
      <c r="O15" s="14" t="s">
        <v>100</v>
      </c>
      <c r="P15" s="14" t="s">
        <v>50</v>
      </c>
      <c r="Q15" s="69">
        <v>414</v>
      </c>
      <c r="R15" s="69">
        <v>571</v>
      </c>
      <c r="S15" s="69">
        <v>463</v>
      </c>
      <c r="T15" s="69">
        <v>586</v>
      </c>
      <c r="V15" s="110"/>
      <c r="Y15" s="110"/>
      <c r="AA15" s="113"/>
      <c r="AC15" s="110"/>
      <c r="AF15" s="110"/>
    </row>
    <row r="16" spans="1:32" ht="12">
      <c r="A16" s="14" t="str">
        <f t="shared" si="13"/>
        <v>SJH</v>
      </c>
      <c r="B16" s="15">
        <f t="shared" si="14"/>
        <v>78.494623655913969</v>
      </c>
      <c r="C16" s="15">
        <f t="shared" si="15"/>
        <v>74.747474747474755</v>
      </c>
      <c r="D16" s="17">
        <f>80</f>
        <v>80</v>
      </c>
      <c r="E16" s="17">
        <f t="shared" si="16"/>
        <v>69</v>
      </c>
      <c r="F16" s="17">
        <f t="shared" si="17"/>
        <v>86</v>
      </c>
      <c r="G16" s="17">
        <f t="shared" si="18"/>
        <v>65</v>
      </c>
      <c r="H16" s="17">
        <f t="shared" si="19"/>
        <v>82</v>
      </c>
      <c r="I16" s="21" t="str">
        <f t="shared" si="20"/>
        <v>69 - 86</v>
      </c>
      <c r="J16" s="19" t="str">
        <f t="shared" si="21"/>
        <v>65 - 82</v>
      </c>
      <c r="K16" s="56">
        <f t="shared" si="22"/>
        <v>-3.7471489084392147</v>
      </c>
      <c r="L16" s="57">
        <f t="shared" si="23"/>
        <v>-0.21226981770458742</v>
      </c>
      <c r="M16" s="57">
        <f t="shared" si="24"/>
        <v>0.13732683953580294</v>
      </c>
      <c r="N16" s="20">
        <f t="shared" si="25"/>
        <v>0</v>
      </c>
      <c r="O16" s="14" t="s">
        <v>73</v>
      </c>
      <c r="P16" s="14" t="s">
        <v>72</v>
      </c>
      <c r="Q16" s="69">
        <v>73</v>
      </c>
      <c r="R16" s="69">
        <v>93</v>
      </c>
      <c r="S16" s="69">
        <v>74</v>
      </c>
      <c r="T16" s="69">
        <v>99</v>
      </c>
      <c r="V16" s="110"/>
      <c r="Y16" s="110"/>
      <c r="AA16" s="113"/>
      <c r="AC16" s="110"/>
      <c r="AF16" s="110"/>
    </row>
    <row r="17" spans="1:32" ht="12">
      <c r="A17" s="14" t="str">
        <f t="shared" si="13"/>
        <v>Raigmore</v>
      </c>
      <c r="B17" s="15">
        <f t="shared" si="14"/>
        <v>75.80071174377224</v>
      </c>
      <c r="C17" s="15">
        <f t="shared" si="15"/>
        <v>74.025974025974023</v>
      </c>
      <c r="D17" s="17">
        <f>80</f>
        <v>80</v>
      </c>
      <c r="E17" s="17">
        <f t="shared" si="16"/>
        <v>70</v>
      </c>
      <c r="F17" s="17">
        <f t="shared" si="17"/>
        <v>80</v>
      </c>
      <c r="G17" s="17">
        <f t="shared" si="18"/>
        <v>68</v>
      </c>
      <c r="H17" s="17">
        <f t="shared" si="19"/>
        <v>79</v>
      </c>
      <c r="I17" s="21" t="str">
        <f t="shared" si="20"/>
        <v>70 - 80</v>
      </c>
      <c r="J17" s="19" t="str">
        <f t="shared" si="21"/>
        <v>68 - 79</v>
      </c>
      <c r="K17" s="56">
        <f t="shared" si="22"/>
        <v>-1.7747377177982173</v>
      </c>
      <c r="L17" s="57">
        <f t="shared" si="23"/>
        <v>-0.12816755171358518</v>
      </c>
      <c r="M17" s="57">
        <f t="shared" si="24"/>
        <v>9.267279735762092E-2</v>
      </c>
      <c r="N17" s="20">
        <f t="shared" si="25"/>
        <v>0</v>
      </c>
      <c r="O17" s="14" t="s">
        <v>60</v>
      </c>
      <c r="P17" s="14" t="s">
        <v>59</v>
      </c>
      <c r="Q17" s="69">
        <v>213</v>
      </c>
      <c r="R17" s="69">
        <v>281</v>
      </c>
      <c r="S17" s="69">
        <v>171</v>
      </c>
      <c r="T17" s="69">
        <v>231</v>
      </c>
      <c r="V17" s="110"/>
      <c r="Y17" s="110"/>
      <c r="AA17" s="113"/>
      <c r="AC17" s="110"/>
      <c r="AF17" s="110"/>
    </row>
    <row r="18" spans="1:32" ht="12">
      <c r="A18" s="14" t="str">
        <f t="shared" si="13"/>
        <v>QMH</v>
      </c>
      <c r="B18" s="15">
        <f t="shared" si="14"/>
        <v>71.022727272727266</v>
      </c>
      <c r="C18" s="15">
        <f t="shared" si="15"/>
        <v>73.743016759776538</v>
      </c>
      <c r="D18" s="17">
        <f>80</f>
        <v>80</v>
      </c>
      <c r="E18" s="17">
        <f t="shared" si="16"/>
        <v>64</v>
      </c>
      <c r="F18" s="17">
        <f t="shared" si="17"/>
        <v>77</v>
      </c>
      <c r="G18" s="17">
        <f t="shared" si="18"/>
        <v>67</v>
      </c>
      <c r="H18" s="17">
        <f t="shared" si="19"/>
        <v>80</v>
      </c>
      <c r="I18" s="21" t="str">
        <f t="shared" si="20"/>
        <v>64 - 77</v>
      </c>
      <c r="J18" s="19" t="str">
        <f t="shared" si="21"/>
        <v>67 - 80</v>
      </c>
      <c r="K18" s="56">
        <f t="shared" si="22"/>
        <v>2.7202894870492713</v>
      </c>
      <c r="L18" s="57">
        <f t="shared" si="23"/>
        <v>-0.10874029211834657</v>
      </c>
      <c r="M18" s="57">
        <f t="shared" si="24"/>
        <v>0.16314608185933188</v>
      </c>
      <c r="N18" s="20">
        <f t="shared" si="25"/>
        <v>0</v>
      </c>
      <c r="O18" s="14" t="s">
        <v>97</v>
      </c>
      <c r="P18" s="14" t="s">
        <v>96</v>
      </c>
      <c r="Q18" s="69">
        <v>125</v>
      </c>
      <c r="R18" s="69">
        <v>176</v>
      </c>
      <c r="S18" s="69">
        <v>132</v>
      </c>
      <c r="T18" s="69">
        <v>179</v>
      </c>
      <c r="V18" s="110"/>
      <c r="Y18" s="110"/>
      <c r="AA18" s="113"/>
      <c r="AC18" s="110"/>
      <c r="AF18" s="110"/>
    </row>
    <row r="19" spans="1:32" ht="12">
      <c r="A19" s="14" t="str">
        <f t="shared" si="13"/>
        <v>Ninewells</v>
      </c>
      <c r="B19" s="15">
        <f t="shared" si="14"/>
        <v>67.368421052631575</v>
      </c>
      <c r="C19" s="15">
        <f t="shared" si="15"/>
        <v>72.608695652173921</v>
      </c>
      <c r="D19" s="17">
        <f>80</f>
        <v>80</v>
      </c>
      <c r="E19" s="17">
        <f t="shared" si="16"/>
        <v>60</v>
      </c>
      <c r="F19" s="17">
        <f t="shared" si="17"/>
        <v>74</v>
      </c>
      <c r="G19" s="17">
        <f t="shared" si="18"/>
        <v>67</v>
      </c>
      <c r="H19" s="17">
        <f t="shared" si="19"/>
        <v>78</v>
      </c>
      <c r="I19" s="21" t="str">
        <f t="shared" si="20"/>
        <v>60 - 74</v>
      </c>
      <c r="J19" s="19" t="str">
        <f t="shared" si="21"/>
        <v>67 - 78</v>
      </c>
      <c r="K19" s="56">
        <f t="shared" si="22"/>
        <v>5.2402745995423459</v>
      </c>
      <c r="L19" s="57">
        <f t="shared" si="23"/>
        <v>-7.6430009678151611E-2</v>
      </c>
      <c r="M19" s="57">
        <f t="shared" si="24"/>
        <v>0.18123550166899838</v>
      </c>
      <c r="N19" s="20">
        <f t="shared" si="25"/>
        <v>0</v>
      </c>
      <c r="O19" s="14" t="s">
        <v>82</v>
      </c>
      <c r="P19" s="14" t="s">
        <v>81</v>
      </c>
      <c r="Q19" s="69">
        <v>128</v>
      </c>
      <c r="R19" s="69">
        <v>190</v>
      </c>
      <c r="S19" s="69">
        <v>167</v>
      </c>
      <c r="T19" s="69">
        <v>230</v>
      </c>
      <c r="V19" s="110"/>
      <c r="Y19" s="110"/>
      <c r="AA19" s="113"/>
      <c r="AC19" s="110"/>
      <c r="AF19" s="110"/>
    </row>
    <row r="20" spans="1:32" ht="12">
      <c r="A20" s="14" t="str">
        <f t="shared" si="13"/>
        <v>L&amp;I</v>
      </c>
      <c r="B20" s="15">
        <f t="shared" si="14"/>
        <v>86.956521739130437</v>
      </c>
      <c r="C20" s="15">
        <f t="shared" si="15"/>
        <v>71.111111111111114</v>
      </c>
      <c r="D20" s="17">
        <f>80</f>
        <v>80</v>
      </c>
      <c r="E20" s="17">
        <f t="shared" si="16"/>
        <v>74</v>
      </c>
      <c r="F20" s="17">
        <f t="shared" si="17"/>
        <v>94</v>
      </c>
      <c r="G20" s="17">
        <f t="shared" si="18"/>
        <v>57</v>
      </c>
      <c r="H20" s="17">
        <f t="shared" si="19"/>
        <v>82</v>
      </c>
      <c r="I20" s="21" t="str">
        <f t="shared" si="20"/>
        <v>74 - 94</v>
      </c>
      <c r="J20" s="19" t="str">
        <f t="shared" si="21"/>
        <v>57 - 82</v>
      </c>
      <c r="K20" s="56">
        <f t="shared" si="22"/>
        <v>-15.845410628019323</v>
      </c>
      <c r="L20" s="57">
        <f t="shared" si="23"/>
        <v>-0.39870653816289392</v>
      </c>
      <c r="M20" s="57">
        <f t="shared" si="24"/>
        <v>8.1798325602507549E-2</v>
      </c>
      <c r="N20" s="20">
        <f t="shared" si="25"/>
        <v>0</v>
      </c>
      <c r="O20" s="14" t="s">
        <v>57</v>
      </c>
      <c r="P20" s="14" t="s">
        <v>56</v>
      </c>
      <c r="Q20" s="69">
        <v>40</v>
      </c>
      <c r="R20" s="69">
        <v>46</v>
      </c>
      <c r="S20" s="69">
        <v>32</v>
      </c>
      <c r="T20" s="69">
        <v>45</v>
      </c>
      <c r="V20" s="110"/>
      <c r="Y20" s="110"/>
      <c r="AA20" s="113"/>
      <c r="AC20" s="110"/>
      <c r="AF20" s="110"/>
    </row>
    <row r="21" spans="1:32" ht="12">
      <c r="A21" s="14" t="str">
        <f t="shared" si="13"/>
        <v>Borders</v>
      </c>
      <c r="B21" s="15">
        <f t="shared" si="14"/>
        <v>82.911392405063282</v>
      </c>
      <c r="C21" s="15">
        <f t="shared" si="15"/>
        <v>70.186335403726702</v>
      </c>
      <c r="D21" s="17">
        <f>80</f>
        <v>80</v>
      </c>
      <c r="E21" s="17">
        <f t="shared" si="16"/>
        <v>76</v>
      </c>
      <c r="F21" s="17">
        <f t="shared" si="17"/>
        <v>88</v>
      </c>
      <c r="G21" s="17">
        <f t="shared" si="18"/>
        <v>63</v>
      </c>
      <c r="H21" s="17">
        <f t="shared" si="19"/>
        <v>77</v>
      </c>
      <c r="I21" s="21" t="str">
        <f t="shared" si="20"/>
        <v>76 - 88</v>
      </c>
      <c r="J21" s="19" t="str">
        <f t="shared" si="21"/>
        <v>63 - 77</v>
      </c>
      <c r="K21" s="56">
        <f t="shared" si="22"/>
        <v>-12.72505700133658</v>
      </c>
      <c r="L21" s="57">
        <f t="shared" si="23"/>
        <v>-0.26153413723867747</v>
      </c>
      <c r="M21" s="57">
        <f t="shared" si="24"/>
        <v>7.0329972119458073E-3</v>
      </c>
      <c r="N21" s="20">
        <f t="shared" si="25"/>
        <v>0</v>
      </c>
      <c r="O21" s="14" t="s">
        <v>13</v>
      </c>
      <c r="P21" s="14" t="s">
        <v>41</v>
      </c>
      <c r="Q21" s="69">
        <v>131</v>
      </c>
      <c r="R21" s="69">
        <v>158</v>
      </c>
      <c r="S21" s="69">
        <v>113</v>
      </c>
      <c r="T21" s="69">
        <v>161</v>
      </c>
      <c r="V21" s="110"/>
      <c r="Y21" s="110"/>
      <c r="AA21" s="113"/>
      <c r="AC21" s="110"/>
      <c r="AF21" s="110"/>
    </row>
    <row r="22" spans="1:32" ht="12">
      <c r="A22" s="14" t="str">
        <f t="shared" si="13"/>
        <v>Western Isles</v>
      </c>
      <c r="B22" s="15">
        <f t="shared" si="14"/>
        <v>57.142857142857139</v>
      </c>
      <c r="C22" s="15">
        <f t="shared" si="15"/>
        <v>70</v>
      </c>
      <c r="D22" s="17">
        <f>80</f>
        <v>80</v>
      </c>
      <c r="E22" s="17">
        <f t="shared" si="16"/>
        <v>25</v>
      </c>
      <c r="F22" s="17">
        <f t="shared" si="17"/>
        <v>84</v>
      </c>
      <c r="G22" s="17">
        <f t="shared" si="18"/>
        <v>40</v>
      </c>
      <c r="H22" s="17">
        <f t="shared" si="19"/>
        <v>89</v>
      </c>
      <c r="I22" s="21" t="str">
        <f t="shared" si="20"/>
        <v>25 - 84</v>
      </c>
      <c r="J22" s="19" t="str">
        <f t="shared" si="21"/>
        <v>40 - 89</v>
      </c>
      <c r="K22" s="56">
        <f t="shared" si="22"/>
        <v>12.857142857142861</v>
      </c>
      <c r="L22" s="57">
        <f t="shared" si="23"/>
        <v>-0.54938464225393568</v>
      </c>
      <c r="M22" s="57">
        <f t="shared" si="24"/>
        <v>0.8065274993967928</v>
      </c>
      <c r="N22" s="20">
        <f t="shared" si="25"/>
        <v>0</v>
      </c>
      <c r="O22" s="14" t="s">
        <v>22</v>
      </c>
      <c r="P22" s="14" t="s">
        <v>87</v>
      </c>
      <c r="Q22" s="69">
        <v>4</v>
      </c>
      <c r="R22" s="69">
        <v>7</v>
      </c>
      <c r="S22" s="69">
        <v>7</v>
      </c>
      <c r="T22" s="69">
        <v>10</v>
      </c>
      <c r="V22" s="110"/>
      <c r="Y22" s="110"/>
      <c r="AA22" s="113"/>
      <c r="AC22" s="110"/>
      <c r="AF22" s="110"/>
    </row>
    <row r="23" spans="1:32" ht="12">
      <c r="A23" s="14" t="str">
        <f t="shared" si="13"/>
        <v>FVRH</v>
      </c>
      <c r="B23" s="15">
        <f t="shared" si="14"/>
        <v>67.073170731707322</v>
      </c>
      <c r="C23" s="15">
        <f t="shared" si="15"/>
        <v>58.039215686274517</v>
      </c>
      <c r="D23" s="17">
        <f>80</f>
        <v>80</v>
      </c>
      <c r="E23" s="17">
        <f t="shared" si="16"/>
        <v>61</v>
      </c>
      <c r="F23" s="17">
        <f t="shared" si="17"/>
        <v>73</v>
      </c>
      <c r="G23" s="17">
        <f t="shared" si="18"/>
        <v>52</v>
      </c>
      <c r="H23" s="17">
        <f t="shared" si="19"/>
        <v>64</v>
      </c>
      <c r="I23" s="21" t="str">
        <f t="shared" si="20"/>
        <v>61 - 73</v>
      </c>
      <c r="J23" s="19" t="str">
        <f t="shared" si="21"/>
        <v>52 - 64</v>
      </c>
      <c r="K23" s="56">
        <f t="shared" si="22"/>
        <v>-9.0339550454328048</v>
      </c>
      <c r="L23" s="57">
        <f t="shared" si="23"/>
        <v>-0.21367276165182764</v>
      </c>
      <c r="M23" s="57">
        <f t="shared" si="24"/>
        <v>3.2993660743171518E-2</v>
      </c>
      <c r="N23" s="20">
        <f t="shared" si="25"/>
        <v>0</v>
      </c>
      <c r="O23" s="14" t="s">
        <v>103</v>
      </c>
      <c r="P23" s="14" t="s">
        <v>48</v>
      </c>
      <c r="Q23" s="69">
        <v>165</v>
      </c>
      <c r="R23" s="69">
        <v>246</v>
      </c>
      <c r="S23" s="69">
        <v>148</v>
      </c>
      <c r="T23" s="69">
        <v>255</v>
      </c>
      <c r="V23" s="110"/>
      <c r="Y23" s="110"/>
      <c r="AA23" s="113"/>
      <c r="AC23" s="110"/>
      <c r="AF23" s="110"/>
    </row>
    <row r="24" spans="1:32" ht="12">
      <c r="A24" s="14" t="str">
        <f t="shared" si="13"/>
        <v>GCH*</v>
      </c>
      <c r="B24" s="15">
        <f t="shared" si="14"/>
        <v>100</v>
      </c>
      <c r="C24" s="15" t="e">
        <f t="shared" si="15"/>
        <v>#DIV/0!</v>
      </c>
      <c r="D24" s="17">
        <f>80</f>
        <v>80</v>
      </c>
      <c r="E24" s="17">
        <f t="shared" si="16"/>
        <v>21</v>
      </c>
      <c r="F24" s="17">
        <f t="shared" si="17"/>
        <v>100</v>
      </c>
      <c r="G24" s="17" t="e">
        <f t="shared" si="18"/>
        <v>#DIV/0!</v>
      </c>
      <c r="H24" s="17" t="e">
        <f t="shared" si="19"/>
        <v>#DIV/0!</v>
      </c>
      <c r="I24" s="21" t="str">
        <f t="shared" si="20"/>
        <v>21 - 100</v>
      </c>
      <c r="J24" s="19" t="e">
        <f t="shared" si="21"/>
        <v>#DIV/0!</v>
      </c>
      <c r="K24" s="56" t="e">
        <f t="shared" si="22"/>
        <v>#DIV/0!</v>
      </c>
      <c r="L24" s="57" t="e">
        <f t="shared" si="23"/>
        <v>#DIV/0!</v>
      </c>
      <c r="M24" s="57" t="e">
        <f t="shared" si="24"/>
        <v>#DIV/0!</v>
      </c>
      <c r="N24" s="20" t="str">
        <f t="shared" si="25"/>
        <v/>
      </c>
      <c r="O24" s="14" t="s">
        <v>106</v>
      </c>
      <c r="P24" s="14" t="s">
        <v>46</v>
      </c>
      <c r="Q24" s="69">
        <v>1</v>
      </c>
      <c r="R24" s="69">
        <v>1</v>
      </c>
      <c r="S24" s="69">
        <v>0</v>
      </c>
      <c r="T24" s="69">
        <v>0</v>
      </c>
      <c r="V24" s="110"/>
      <c r="Y24" s="110"/>
      <c r="AA24" s="113"/>
      <c r="AC24" s="110"/>
      <c r="AF24" s="110"/>
    </row>
    <row r="25" spans="1:32" ht="12">
      <c r="A25" s="14" t="str">
        <f t="shared" si="13"/>
        <v>Caithness*</v>
      </c>
      <c r="B25" s="15">
        <f t="shared" si="14"/>
        <v>100</v>
      </c>
      <c r="C25" s="15" t="e">
        <f t="shared" si="15"/>
        <v>#DIV/0!</v>
      </c>
      <c r="D25" s="17">
        <f>80</f>
        <v>80</v>
      </c>
      <c r="E25" s="17">
        <f t="shared" si="16"/>
        <v>21</v>
      </c>
      <c r="F25" s="17">
        <f t="shared" si="17"/>
        <v>100</v>
      </c>
      <c r="G25" s="17" t="e">
        <f t="shared" si="18"/>
        <v>#DIV/0!</v>
      </c>
      <c r="H25" s="17" t="e">
        <f t="shared" si="19"/>
        <v>#DIV/0!</v>
      </c>
      <c r="I25" s="21" t="str">
        <f t="shared" si="20"/>
        <v>21 - 100</v>
      </c>
      <c r="J25" s="19" t="e">
        <f t="shared" si="21"/>
        <v>#DIV/0!</v>
      </c>
      <c r="K25" s="56" t="e">
        <f t="shared" si="22"/>
        <v>#DIV/0!</v>
      </c>
      <c r="L25" s="57" t="e">
        <f t="shared" si="23"/>
        <v>#DIV/0!</v>
      </c>
      <c r="M25" s="57" t="e">
        <f t="shared" si="24"/>
        <v>#DIV/0!</v>
      </c>
      <c r="N25" s="20" t="str">
        <f t="shared" si="25"/>
        <v/>
      </c>
      <c r="O25" s="14" t="s">
        <v>107</v>
      </c>
      <c r="P25" s="14" t="s">
        <v>55</v>
      </c>
      <c r="Q25" s="69">
        <v>1</v>
      </c>
      <c r="R25" s="69">
        <v>1</v>
      </c>
      <c r="S25" s="69">
        <v>0</v>
      </c>
      <c r="T25" s="69">
        <v>0</v>
      </c>
      <c r="V25" s="110"/>
      <c r="Y25" s="110"/>
      <c r="AA25" s="113"/>
      <c r="AC25" s="110"/>
      <c r="AF25" s="110"/>
    </row>
    <row r="26" spans="1:32" ht="12">
      <c r="A26" s="14" t="str">
        <f t="shared" si="0"/>
        <v>Ayr</v>
      </c>
      <c r="B26" s="15">
        <f t="shared" ref="B26" si="39">Q26/R26*100</f>
        <v>90.990990990990994</v>
      </c>
      <c r="C26" s="15" t="e">
        <f t="shared" ref="C26" si="40">S26/T26*100</f>
        <v>#DIV/0!</v>
      </c>
      <c r="D26" s="17">
        <f>80</f>
        <v>80</v>
      </c>
      <c r="E26" s="17">
        <f t="shared" ref="E26" si="41">SUM(1*MID(I26,1,FIND(" - ",I26)-1))</f>
        <v>84</v>
      </c>
      <c r="F26" s="17">
        <f t="shared" ref="F26" si="42">SUM(1*MID(I26,FIND(" - ",I26)+2,LEN(I26)))</f>
        <v>95</v>
      </c>
      <c r="G26" s="17" t="e">
        <f t="shared" ref="G26" si="43">SUM(1*MID(J26,1,FIND(" - ",J26)-1))</f>
        <v>#DIV/0!</v>
      </c>
      <c r="H26" s="17" t="e">
        <f t="shared" ref="H26" si="44">SUM(1*MID(J26,FIND(" - ",J26)+2,LEN(J26)))</f>
        <v>#DIV/0!</v>
      </c>
      <c r="I26" s="21" t="str">
        <f t="shared" ref="I26" si="45">IF(AND(R26&gt;0,ROUND(SUM(100*((2*Q26+1.96^2)-(1.96*(SQRT(1.96^2+4*Q26*(1-(Q26/R26))))))/(2*(R26+1.96^2))),0)&lt;0),CONCATENATE(SUM(1*0)," - ",ROUND(SUM(100*((2*Q26+1.96^2)+(1.96*(SQRT(1.96^2+4*Q26*(1-(Q26/R26))))))/(2*(R26+1.96^2))),0)),IF(AND(R26&gt;0,ROUND(SUM(100*((2*Q26+1.96^2)-(1.96*(SQRT(1.96^2+4*Q26*(1-(Q26/R26))))))/(2*(R26+1.96^2))),0)&gt;=0),CONCATENATE(ROUND(SUM(100*((2*Q26+1.96^2)-(1.96*(SQRT(1.96^2+4*Q26*(1-(Q26/R26))))))/(2*(R26+1.96^2))),0)," - ",ROUND(SUM(100*((2*Q26+1.96^2)+(1.96*(SQRT(1.96^2+4*Q26*(1-(Q26/R26))))))/(2*(R26+1.96^2))),0)),""))</f>
        <v>84 - 95</v>
      </c>
      <c r="J26" s="19" t="e">
        <f t="shared" ref="J26" si="46">IF(AND(T26&gt;0,ROUND(SUM(100*((2*S26+1.96^2)-(1.96*(SQRT(1.96^2+4*S26*(1-(S26/T26))))))/(2*(T26+1.96^2))),0)&lt;0),CONCATENATE(SUM(1*0)," - ",ROUND(SUM(100*((2*S26+1.96^2)+(1.96*(SQRT(1.96^2+4*S26*(1-(S26/T26))))))/(2*(T26+1.96^2))),0)),IF(AND(T26&gt;0,ROUND(SUM(100*((2*S26+1.96^2)-(1.96*(SQRT(1.96^2+4*S26*(1-(S26/T26))))))/(2*(T26+1.96^2))),0)&gt;=0),CONCATENATE(ROUND(SUM(100*((2*S26+1.96^2)-(1.96*(SQRT(1.96^2+4*S26*(1-(S26/T26))))))/(2*(T26+1.96^2))),0)," - ",ROUND(SUM(100*((2*S26+1.96^2)+(1.96*(SQRT(1.96^2+4*S26*(1-(S26/T26))))))/(2*(T26+1.96^2))),0)),""))</f>
        <v>#DIV/0!</v>
      </c>
      <c r="K26" s="56" t="e">
        <f t="shared" ref="K26" si="47">C26-B26</f>
        <v>#DIV/0!</v>
      </c>
      <c r="L26" s="57" t="e">
        <f t="shared" si="10"/>
        <v>#DIV/0!</v>
      </c>
      <c r="M26" s="57" t="e">
        <f t="shared" si="11"/>
        <v>#DIV/0!</v>
      </c>
      <c r="N26" s="20" t="str">
        <f t="shared" ref="N26" si="48">IF(ISERR(IF(AND(((S26/T26)-(Q26/R26))-(NORMSINV(1-(0.05/COUNTA($P$3:$P$22)))*(SQRT((((Q26/R26)*(1-(Q26/R26)))/R26)+(((S26/T26)*(1-(S26/T26)))/T26))))&gt;0,((S26/T26)-(Q26/R26))+(NORMSINV(1-(0.05/COUNTA($P$3:$P$22)))*(SQRT((((Q26/R26)*(1-(Q26/R26)))/R26)+(((S26/T26)*(1-(S26/T26)))/T26))))&gt;0),1,IF(AND(((S26/T26)-(Q26/R26))-(NORMSINV(1-(0.05/COUNTA($P$3:$P$22)))*(SQRT((((Q26/R26)*(1-(Q26/R26)))/R26)+(((S26/T26)*(1-(S26/T26)))/T26))))&lt;0,((S26/T26)-(Q26/R26))+(NORMSINV(1-(0.05/COUNTA($P$3:$P$22)))*(SQRT((((Q26/R26)*(1-(Q26/R26)))/R26)+(((S26/T26)*(1-(S26/T26)))/T26))))&lt;0),-1,0))),"",IF(AND(((S26/T26)-(Q26/R26))-(NORMSINV(1-(0.05/COUNTA($P$3:$P$22)))*(SQRT((((Q26/R26)*(1-(Q26/R26)))/R26)+(((S26/T26)*(1-(S26/T26)))/T26))))&gt;0,((S26/T26)-(Q26/R26))+(NORMSINV(1-(0.05/COUNTA($P$3:$P$22)))*(SQRT((((Q26/R26)*(1-(Q26/R26)))/R26)+(((S26/T26)*(1-(S26/T26)))/T26))))&gt;0),1,IF(AND(((S26/T26)-(Q26/R26))-(NORMSINV(1-(0.05/COUNTA($P$3:$P$22)))*(SQRT((((Q26/R26)*(1-(Q26/R26)))/R26)+(((S26/T26)*(1-(S26/T26)))/T26))))&lt;0,((S26/T26)-(Q26/R26))+(NORMSINV(1-(0.05/COUNTA($P$3:$P$22)))*(SQRT((((Q26/R26)*(1-(Q26/R26)))/R26)+(((S26/T26)*(1-(S26/T26)))/T26))))&lt;0),-1,0)))</f>
        <v/>
      </c>
      <c r="O26" s="14" t="s">
        <v>37</v>
      </c>
      <c r="P26" s="14" t="s">
        <v>36</v>
      </c>
      <c r="Q26" s="69">
        <v>101</v>
      </c>
      <c r="R26" s="69">
        <v>111</v>
      </c>
      <c r="S26" s="69">
        <v>0</v>
      </c>
      <c r="T26" s="69">
        <v>0</v>
      </c>
      <c r="V26" s="110"/>
      <c r="Y26" s="110"/>
      <c r="AA26" s="113"/>
      <c r="AC26" s="110"/>
      <c r="AF26" s="110"/>
    </row>
    <row r="27" spans="1:32" ht="15">
      <c r="L27" s="25"/>
      <c r="M27" s="25"/>
      <c r="O27"/>
      <c r="P27"/>
      <c r="Q27" s="71"/>
      <c r="R27" s="71"/>
      <c r="S27" s="71"/>
      <c r="T27" s="71"/>
      <c r="U27"/>
      <c r="V27"/>
      <c r="W27"/>
      <c r="AA27" s="113"/>
      <c r="AC27" s="110"/>
      <c r="AF27" s="110"/>
    </row>
    <row r="28" spans="1:32" ht="15">
      <c r="L28" s="25"/>
      <c r="M28" s="25"/>
      <c r="O28"/>
      <c r="P28" s="135" t="s">
        <v>160</v>
      </c>
      <c r="Q28" s="136">
        <f>(Q11+Q18)</f>
        <v>341</v>
      </c>
      <c r="R28" s="136">
        <f t="shared" ref="R28:T28" si="49">(R11+R18)</f>
        <v>417</v>
      </c>
      <c r="S28" s="136">
        <f t="shared" si="49"/>
        <v>351</v>
      </c>
      <c r="T28" s="136">
        <f t="shared" si="49"/>
        <v>436</v>
      </c>
      <c r="U28"/>
      <c r="V28"/>
      <c r="W28"/>
      <c r="AA28" s="113"/>
      <c r="AB28" s="114"/>
      <c r="AC28" s="110"/>
      <c r="AF28" s="110"/>
    </row>
    <row r="29" spans="1:32" ht="15">
      <c r="L29" s="25"/>
      <c r="M29" s="25"/>
      <c r="O29"/>
      <c r="P29"/>
      <c r="Q29"/>
      <c r="R29" s="137">
        <f>Q28/R28</f>
        <v>0.81774580335731417</v>
      </c>
      <c r="S29"/>
      <c r="T29" s="137">
        <f>S28/T28</f>
        <v>0.80504587155963303</v>
      </c>
      <c r="U29"/>
      <c r="V29"/>
      <c r="W29"/>
      <c r="AA29" s="113"/>
      <c r="AC29" s="110"/>
      <c r="AF29" s="110"/>
    </row>
    <row r="30" spans="1:32" ht="15">
      <c r="L30" s="25"/>
      <c r="M30" s="25"/>
      <c r="O30"/>
      <c r="P30"/>
      <c r="Q30"/>
      <c r="R30"/>
      <c r="S30"/>
      <c r="T30"/>
      <c r="U30"/>
      <c r="V30"/>
      <c r="W30"/>
      <c r="AA30" s="113"/>
      <c r="AC30" s="110"/>
      <c r="AF30" s="110"/>
    </row>
    <row r="31" spans="1:32" ht="15">
      <c r="L31" s="25"/>
      <c r="M31" s="25"/>
      <c r="O31"/>
      <c r="P31"/>
      <c r="Q31"/>
      <c r="R31"/>
      <c r="S31"/>
      <c r="T31"/>
      <c r="U31"/>
      <c r="V31"/>
      <c r="W31"/>
      <c r="AA31" s="113"/>
      <c r="AC31" s="110"/>
      <c r="AF31" s="110"/>
    </row>
    <row r="32" spans="1:32" ht="15">
      <c r="L32" s="25"/>
      <c r="M32" s="25"/>
      <c r="O32"/>
      <c r="P32"/>
      <c r="Q32"/>
      <c r="R32"/>
      <c r="S32"/>
      <c r="T32"/>
      <c r="U32"/>
      <c r="V32"/>
      <c r="W32"/>
      <c r="AA32" s="113"/>
      <c r="AB32" s="154"/>
      <c r="AC32" s="110"/>
      <c r="AF32" s="110"/>
    </row>
    <row r="33" spans="12:28" ht="15">
      <c r="L33" s="25"/>
      <c r="M33" s="25"/>
      <c r="O33"/>
      <c r="P33"/>
      <c r="Q33"/>
      <c r="R33"/>
      <c r="S33"/>
      <c r="T33"/>
      <c r="U33"/>
      <c r="V33"/>
      <c r="W33"/>
      <c r="AB33" s="154"/>
    </row>
    <row r="34" spans="12:28" ht="15">
      <c r="L34" s="25"/>
      <c r="M34" s="25"/>
      <c r="O34"/>
      <c r="P34"/>
      <c r="Q34"/>
      <c r="R34"/>
      <c r="S34"/>
      <c r="T34"/>
      <c r="U34"/>
      <c r="V34"/>
      <c r="W34"/>
      <c r="AB34" s="154"/>
    </row>
    <row r="35" spans="12:28" ht="15">
      <c r="L35" s="25"/>
      <c r="M35" s="25"/>
      <c r="O35"/>
      <c r="P35"/>
      <c r="Q35"/>
      <c r="R35"/>
      <c r="S35"/>
      <c r="T35"/>
      <c r="U35"/>
      <c r="V35"/>
      <c r="W35"/>
      <c r="AB35" s="154"/>
    </row>
    <row r="36" spans="12:28" ht="15">
      <c r="O36"/>
      <c r="P36"/>
      <c r="Q36"/>
      <c r="R36"/>
      <c r="S36"/>
      <c r="T36"/>
      <c r="U36"/>
      <c r="V36"/>
      <c r="W36"/>
    </row>
    <row r="37" spans="12:28" ht="15">
      <c r="O37" s="196" t="s">
        <v>129</v>
      </c>
      <c r="P37" s="196"/>
      <c r="Q37" s="196"/>
      <c r="R37" s="196"/>
      <c r="S37" s="196"/>
      <c r="T37" s="196"/>
      <c r="U37" s="102"/>
      <c r="V37"/>
      <c r="W37"/>
    </row>
    <row r="38" spans="12:28" ht="15">
      <c r="O38" s="103" t="s">
        <v>121</v>
      </c>
      <c r="P38" s="102"/>
      <c r="Q38" s="102"/>
      <c r="R38" s="102"/>
      <c r="S38" s="102"/>
      <c r="T38" s="102"/>
      <c r="U38" s="102"/>
      <c r="V38"/>
      <c r="W38"/>
    </row>
    <row r="39" spans="12:28" ht="15">
      <c r="O39" s="197" t="s">
        <v>130</v>
      </c>
      <c r="P39" s="197"/>
      <c r="Q39" s="197"/>
      <c r="R39" s="198" t="s">
        <v>131</v>
      </c>
      <c r="S39" s="198"/>
      <c r="T39" s="198" t="s">
        <v>101</v>
      </c>
      <c r="U39" s="102"/>
      <c r="V39"/>
      <c r="W39"/>
    </row>
    <row r="40" spans="12:28" ht="15">
      <c r="O40" s="197"/>
      <c r="P40" s="197"/>
      <c r="Q40" s="197"/>
      <c r="R40" s="104" t="s">
        <v>122</v>
      </c>
      <c r="S40" s="104" t="s">
        <v>123</v>
      </c>
      <c r="T40" s="198"/>
      <c r="U40" s="102"/>
      <c r="V40"/>
      <c r="W40"/>
    </row>
    <row r="41" spans="12:28" ht="15">
      <c r="O41" s="199" t="s">
        <v>124</v>
      </c>
      <c r="P41" s="200" t="s">
        <v>132</v>
      </c>
      <c r="Q41" s="105" t="s">
        <v>114</v>
      </c>
      <c r="R41" s="106">
        <v>0</v>
      </c>
      <c r="S41" s="106">
        <v>1</v>
      </c>
      <c r="T41" s="106">
        <v>1</v>
      </c>
      <c r="U41" s="102"/>
      <c r="V41"/>
      <c r="W41"/>
    </row>
    <row r="42" spans="12:28" ht="36">
      <c r="O42" s="200"/>
      <c r="P42" s="200"/>
      <c r="Q42" s="105" t="s">
        <v>50</v>
      </c>
      <c r="R42" s="106">
        <v>141</v>
      </c>
      <c r="S42" s="106">
        <v>325</v>
      </c>
      <c r="T42" s="106">
        <v>466</v>
      </c>
      <c r="U42" s="102"/>
      <c r="V42"/>
      <c r="W42"/>
    </row>
    <row r="43" spans="12:28" ht="15">
      <c r="O43" s="200"/>
      <c r="P43" s="200"/>
      <c r="Q43" s="105" t="s">
        <v>36</v>
      </c>
      <c r="R43" s="106">
        <v>4</v>
      </c>
      <c r="S43" s="106">
        <v>114</v>
      </c>
      <c r="T43" s="106">
        <v>118</v>
      </c>
      <c r="U43" s="102"/>
      <c r="V43"/>
      <c r="W43"/>
    </row>
    <row r="44" spans="12:28" ht="24">
      <c r="O44" s="200"/>
      <c r="P44" s="200"/>
      <c r="Q44" s="105" t="s">
        <v>78</v>
      </c>
      <c r="R44" s="106">
        <v>1</v>
      </c>
      <c r="S44" s="106">
        <v>0</v>
      </c>
      <c r="T44" s="106">
        <v>1</v>
      </c>
      <c r="U44" s="102"/>
      <c r="V44"/>
      <c r="W44"/>
    </row>
    <row r="45" spans="12:28" ht="36">
      <c r="O45" s="200"/>
      <c r="P45" s="200"/>
      <c r="Q45" s="105" t="s">
        <v>41</v>
      </c>
      <c r="R45" s="106">
        <v>18</v>
      </c>
      <c r="S45" s="106">
        <v>120</v>
      </c>
      <c r="T45" s="106">
        <v>138</v>
      </c>
      <c r="U45" s="102"/>
      <c r="V45"/>
      <c r="W45"/>
    </row>
    <row r="46" spans="12:28" ht="24">
      <c r="O46" s="200"/>
      <c r="P46" s="200"/>
      <c r="Q46" s="105" t="s">
        <v>133</v>
      </c>
      <c r="R46" s="106">
        <v>1</v>
      </c>
      <c r="S46" s="106">
        <v>0</v>
      </c>
      <c r="T46" s="106">
        <v>1</v>
      </c>
      <c r="U46" s="102"/>
      <c r="V46"/>
      <c r="W46"/>
    </row>
    <row r="47" spans="12:28" ht="24">
      <c r="O47" s="200"/>
      <c r="P47" s="200"/>
      <c r="Q47" s="105" t="s">
        <v>38</v>
      </c>
      <c r="R47" s="106">
        <v>22</v>
      </c>
      <c r="S47" s="106">
        <v>153</v>
      </c>
      <c r="T47" s="106">
        <v>175</v>
      </c>
      <c r="U47" s="102"/>
      <c r="V47"/>
      <c r="W47"/>
    </row>
    <row r="48" spans="12:28" ht="24">
      <c r="O48" s="200"/>
      <c r="P48" s="200"/>
      <c r="Q48" s="105" t="s">
        <v>52</v>
      </c>
      <c r="R48" s="106">
        <v>18</v>
      </c>
      <c r="S48" s="106">
        <v>35</v>
      </c>
      <c r="T48" s="106">
        <v>53</v>
      </c>
      <c r="U48" s="102"/>
      <c r="V48"/>
      <c r="W48"/>
    </row>
    <row r="49" spans="15:23" ht="48">
      <c r="O49" s="200"/>
      <c r="P49" s="200"/>
      <c r="Q49" s="105" t="s">
        <v>43</v>
      </c>
      <c r="R49" s="106">
        <v>29</v>
      </c>
      <c r="S49" s="106">
        <v>164</v>
      </c>
      <c r="T49" s="106">
        <v>193</v>
      </c>
      <c r="U49" s="102"/>
      <c r="V49"/>
      <c r="W49"/>
    </row>
    <row r="50" spans="15:23" ht="24">
      <c r="O50" s="200"/>
      <c r="P50" s="200"/>
      <c r="Q50" s="105" t="s">
        <v>48</v>
      </c>
      <c r="R50" s="106">
        <v>20</v>
      </c>
      <c r="S50" s="106">
        <v>278</v>
      </c>
      <c r="T50" s="106">
        <v>298</v>
      </c>
      <c r="U50" s="102"/>
      <c r="V50"/>
      <c r="W50"/>
    </row>
    <row r="51" spans="15:23" ht="36">
      <c r="O51" s="200"/>
      <c r="P51" s="200"/>
      <c r="Q51" s="105" t="s">
        <v>46</v>
      </c>
      <c r="R51" s="106">
        <v>0</v>
      </c>
      <c r="S51" s="106">
        <v>1</v>
      </c>
      <c r="T51" s="106">
        <v>1</v>
      </c>
      <c r="U51" s="102"/>
      <c r="V51"/>
      <c r="W51"/>
    </row>
    <row r="52" spans="15:23" ht="24">
      <c r="O52" s="200"/>
      <c r="P52" s="200"/>
      <c r="Q52" s="105" t="s">
        <v>62</v>
      </c>
      <c r="R52" s="106">
        <v>32</v>
      </c>
      <c r="S52" s="106">
        <v>189</v>
      </c>
      <c r="T52" s="106">
        <v>221</v>
      </c>
      <c r="U52" s="102"/>
      <c r="V52"/>
      <c r="W52"/>
    </row>
    <row r="53" spans="15:23" ht="24">
      <c r="O53" s="200"/>
      <c r="P53" s="200"/>
      <c r="Q53" s="105" t="s">
        <v>56</v>
      </c>
      <c r="R53" s="106">
        <v>8</v>
      </c>
      <c r="S53" s="106">
        <v>29</v>
      </c>
      <c r="T53" s="106">
        <v>37</v>
      </c>
      <c r="U53" s="102"/>
      <c r="V53"/>
      <c r="W53"/>
    </row>
    <row r="54" spans="15:23" ht="24">
      <c r="O54" s="200"/>
      <c r="P54" s="200"/>
      <c r="Q54" s="105" t="s">
        <v>65</v>
      </c>
      <c r="R54" s="106">
        <v>22</v>
      </c>
      <c r="S54" s="106">
        <v>121</v>
      </c>
      <c r="T54" s="106">
        <v>143</v>
      </c>
      <c r="U54" s="102"/>
      <c r="V54"/>
      <c r="W54"/>
    </row>
    <row r="55" spans="15:23" ht="24">
      <c r="O55" s="200"/>
      <c r="P55" s="200"/>
      <c r="Q55" s="105" t="s">
        <v>81</v>
      </c>
      <c r="R55" s="106">
        <v>14</v>
      </c>
      <c r="S55" s="106">
        <v>165</v>
      </c>
      <c r="T55" s="106">
        <v>179</v>
      </c>
      <c r="U55" s="102"/>
      <c r="V55"/>
      <c r="W55"/>
    </row>
    <row r="56" spans="15:23" ht="24">
      <c r="O56" s="200"/>
      <c r="P56" s="200"/>
      <c r="Q56" s="105" t="s">
        <v>84</v>
      </c>
      <c r="R56" s="106">
        <v>34</v>
      </c>
      <c r="S56" s="106">
        <v>75</v>
      </c>
      <c r="T56" s="106">
        <v>109</v>
      </c>
      <c r="U56" s="107"/>
    </row>
    <row r="57" spans="15:23" ht="36">
      <c r="O57" s="200"/>
      <c r="P57" s="200"/>
      <c r="Q57" s="105" t="s">
        <v>96</v>
      </c>
      <c r="R57" s="106">
        <v>79</v>
      </c>
      <c r="S57" s="106">
        <v>101</v>
      </c>
      <c r="T57" s="106">
        <v>180</v>
      </c>
      <c r="U57" s="107"/>
    </row>
    <row r="58" spans="15:23" ht="24">
      <c r="O58" s="200"/>
      <c r="P58" s="200"/>
      <c r="Q58" s="105" t="s">
        <v>59</v>
      </c>
      <c r="R58" s="106">
        <v>78</v>
      </c>
      <c r="S58" s="106">
        <v>246</v>
      </c>
      <c r="T58" s="106">
        <v>324</v>
      </c>
      <c r="U58" s="107"/>
    </row>
    <row r="59" spans="15:23" ht="24">
      <c r="O59" s="200"/>
      <c r="P59" s="200"/>
      <c r="Q59" s="105" t="s">
        <v>72</v>
      </c>
      <c r="R59" s="106">
        <v>33</v>
      </c>
      <c r="S59" s="106">
        <v>140</v>
      </c>
      <c r="T59" s="106">
        <v>173</v>
      </c>
      <c r="U59" s="107"/>
    </row>
    <row r="60" spans="15:23" ht="36">
      <c r="O60" s="200"/>
      <c r="P60" s="200"/>
      <c r="Q60" s="105" t="s">
        <v>109</v>
      </c>
      <c r="R60" s="106">
        <v>42</v>
      </c>
      <c r="S60" s="106">
        <v>238</v>
      </c>
      <c r="T60" s="106">
        <v>280</v>
      </c>
      <c r="U60" s="107"/>
    </row>
    <row r="61" spans="15:23" ht="36">
      <c r="O61" s="200"/>
      <c r="P61" s="200"/>
      <c r="Q61" s="105" t="s">
        <v>75</v>
      </c>
      <c r="R61" s="106">
        <v>33</v>
      </c>
      <c r="S61" s="106">
        <v>587</v>
      </c>
      <c r="T61" s="106">
        <v>620</v>
      </c>
      <c r="U61" s="107"/>
    </row>
    <row r="62" spans="15:23" ht="24">
      <c r="O62" s="200"/>
      <c r="P62" s="200"/>
      <c r="Q62" s="105" t="s">
        <v>87</v>
      </c>
      <c r="R62" s="106">
        <v>5</v>
      </c>
      <c r="S62" s="106">
        <v>10</v>
      </c>
      <c r="T62" s="106">
        <v>15</v>
      </c>
      <c r="U62" s="107"/>
    </row>
    <row r="63" spans="15:23" ht="36">
      <c r="O63" s="200"/>
      <c r="P63" s="200"/>
      <c r="Q63" s="105" t="s">
        <v>67</v>
      </c>
      <c r="R63" s="106">
        <v>23</v>
      </c>
      <c r="S63" s="106">
        <v>147</v>
      </c>
      <c r="T63" s="106">
        <v>170</v>
      </c>
      <c r="U63" s="107"/>
    </row>
    <row r="64" spans="15:23" ht="12">
      <c r="O64" s="200"/>
      <c r="P64" s="200" t="s">
        <v>101</v>
      </c>
      <c r="Q64" s="200"/>
      <c r="R64" s="106">
        <v>657</v>
      </c>
      <c r="S64" s="106">
        <v>3239</v>
      </c>
      <c r="T64" s="106">
        <v>3896</v>
      </c>
      <c r="U64" s="107"/>
    </row>
    <row r="65" spans="15:21" ht="12">
      <c r="O65" s="199" t="s">
        <v>125</v>
      </c>
      <c r="P65" s="200" t="s">
        <v>132</v>
      </c>
      <c r="Q65" s="105" t="s">
        <v>114</v>
      </c>
      <c r="R65" s="106">
        <v>1</v>
      </c>
      <c r="S65" s="106">
        <v>0</v>
      </c>
      <c r="T65" s="106">
        <v>1</v>
      </c>
      <c r="U65" s="107"/>
    </row>
    <row r="66" spans="15:21" ht="36">
      <c r="O66" s="200"/>
      <c r="P66" s="200"/>
      <c r="Q66" s="105" t="s">
        <v>50</v>
      </c>
      <c r="R66" s="106">
        <v>157</v>
      </c>
      <c r="S66" s="106">
        <v>414</v>
      </c>
      <c r="T66" s="106">
        <v>571</v>
      </c>
      <c r="U66" s="107"/>
    </row>
    <row r="67" spans="15:21" ht="12">
      <c r="O67" s="200"/>
      <c r="P67" s="200"/>
      <c r="Q67" s="105" t="s">
        <v>36</v>
      </c>
      <c r="R67" s="106">
        <v>10</v>
      </c>
      <c r="S67" s="106">
        <v>101</v>
      </c>
      <c r="T67" s="106">
        <v>111</v>
      </c>
      <c r="U67" s="107"/>
    </row>
    <row r="68" spans="15:21" ht="24">
      <c r="O68" s="200"/>
      <c r="P68" s="200"/>
      <c r="Q68" s="105" t="s">
        <v>78</v>
      </c>
      <c r="R68" s="106">
        <v>3</v>
      </c>
      <c r="S68" s="106">
        <v>24</v>
      </c>
      <c r="T68" s="106">
        <v>27</v>
      </c>
      <c r="U68" s="107"/>
    </row>
    <row r="69" spans="15:21" ht="36">
      <c r="O69" s="200"/>
      <c r="P69" s="200"/>
      <c r="Q69" s="105" t="s">
        <v>41</v>
      </c>
      <c r="R69" s="106">
        <v>25</v>
      </c>
      <c r="S69" s="106">
        <v>129</v>
      </c>
      <c r="T69" s="106">
        <v>154</v>
      </c>
      <c r="U69" s="107"/>
    </row>
    <row r="70" spans="15:21" ht="36">
      <c r="O70" s="200"/>
      <c r="P70" s="200"/>
      <c r="Q70" s="105" t="s">
        <v>55</v>
      </c>
      <c r="R70" s="106">
        <v>0</v>
      </c>
      <c r="S70" s="106">
        <v>1</v>
      </c>
      <c r="T70" s="106">
        <v>1</v>
      </c>
      <c r="U70" s="107"/>
    </row>
    <row r="71" spans="15:21" ht="24">
      <c r="O71" s="200"/>
      <c r="P71" s="200"/>
      <c r="Q71" s="105" t="s">
        <v>38</v>
      </c>
      <c r="R71" s="106">
        <v>22</v>
      </c>
      <c r="S71" s="106">
        <v>194</v>
      </c>
      <c r="T71" s="106">
        <v>216</v>
      </c>
      <c r="U71" s="107"/>
    </row>
    <row r="72" spans="15:21" ht="24">
      <c r="O72" s="200"/>
      <c r="P72" s="200"/>
      <c r="Q72" s="105" t="s">
        <v>52</v>
      </c>
      <c r="R72" s="106">
        <v>12</v>
      </c>
      <c r="S72" s="106">
        <v>39</v>
      </c>
      <c r="T72" s="106">
        <v>51</v>
      </c>
      <c r="U72" s="107"/>
    </row>
    <row r="73" spans="15:21" ht="48">
      <c r="O73" s="200"/>
      <c r="P73" s="200"/>
      <c r="Q73" s="105" t="s">
        <v>43</v>
      </c>
      <c r="R73" s="106">
        <v>27</v>
      </c>
      <c r="S73" s="106">
        <v>145</v>
      </c>
      <c r="T73" s="106">
        <v>172</v>
      </c>
      <c r="U73" s="107"/>
    </row>
    <row r="74" spans="15:21" ht="24">
      <c r="O74" s="200"/>
      <c r="P74" s="200"/>
      <c r="Q74" s="105" t="s">
        <v>48</v>
      </c>
      <c r="R74" s="106">
        <v>81</v>
      </c>
      <c r="S74" s="106">
        <v>165</v>
      </c>
      <c r="T74" s="106">
        <v>246</v>
      </c>
      <c r="U74" s="107"/>
    </row>
    <row r="75" spans="15:21" ht="36">
      <c r="O75" s="200"/>
      <c r="P75" s="200"/>
      <c r="Q75" s="105" t="s">
        <v>46</v>
      </c>
      <c r="R75" s="106">
        <v>0</v>
      </c>
      <c r="S75" s="106">
        <v>1</v>
      </c>
      <c r="T75" s="106">
        <v>1</v>
      </c>
      <c r="U75" s="107"/>
    </row>
    <row r="76" spans="15:21" ht="24">
      <c r="O76" s="200"/>
      <c r="P76" s="200"/>
      <c r="Q76" s="105" t="s">
        <v>62</v>
      </c>
      <c r="R76" s="106">
        <v>39</v>
      </c>
      <c r="S76" s="106">
        <v>203</v>
      </c>
      <c r="T76" s="106">
        <v>242</v>
      </c>
      <c r="U76" s="107"/>
    </row>
    <row r="77" spans="15:21" ht="24">
      <c r="O77" s="200"/>
      <c r="P77" s="200"/>
      <c r="Q77" s="105" t="s">
        <v>56</v>
      </c>
      <c r="R77" s="106">
        <v>5</v>
      </c>
      <c r="S77" s="106">
        <v>40</v>
      </c>
      <c r="T77" s="106">
        <v>45</v>
      </c>
      <c r="U77" s="107"/>
    </row>
    <row r="78" spans="15:21" ht="24">
      <c r="O78" s="200"/>
      <c r="P78" s="200"/>
      <c r="Q78" s="105" t="s">
        <v>134</v>
      </c>
      <c r="R78" s="106">
        <v>1</v>
      </c>
      <c r="S78" s="106">
        <v>0</v>
      </c>
      <c r="T78" s="106">
        <v>1</v>
      </c>
      <c r="U78" s="107"/>
    </row>
    <row r="79" spans="15:21" ht="24">
      <c r="O79" s="200"/>
      <c r="P79" s="200"/>
      <c r="Q79" s="105" t="s">
        <v>65</v>
      </c>
      <c r="R79" s="106">
        <v>8</v>
      </c>
      <c r="S79" s="106">
        <v>138</v>
      </c>
      <c r="T79" s="106">
        <v>146</v>
      </c>
      <c r="U79" s="107"/>
    </row>
    <row r="80" spans="15:21" ht="24">
      <c r="O80" s="200"/>
      <c r="P80" s="200"/>
      <c r="Q80" s="105" t="s">
        <v>81</v>
      </c>
      <c r="R80" s="106">
        <v>62</v>
      </c>
      <c r="S80" s="106">
        <v>128</v>
      </c>
      <c r="T80" s="106">
        <v>190</v>
      </c>
      <c r="U80" s="107"/>
    </row>
    <row r="81" spans="15:21" ht="24">
      <c r="O81" s="200"/>
      <c r="P81" s="200"/>
      <c r="Q81" s="105" t="s">
        <v>84</v>
      </c>
      <c r="R81" s="106">
        <v>20</v>
      </c>
      <c r="S81" s="106">
        <v>119</v>
      </c>
      <c r="T81" s="106">
        <v>139</v>
      </c>
      <c r="U81" s="107"/>
    </row>
    <row r="82" spans="15:21" ht="36">
      <c r="O82" s="200"/>
      <c r="P82" s="200"/>
      <c r="Q82" s="105" t="s">
        <v>96</v>
      </c>
      <c r="R82" s="106">
        <v>51</v>
      </c>
      <c r="S82" s="106">
        <v>125</v>
      </c>
      <c r="T82" s="106">
        <v>176</v>
      </c>
      <c r="U82" s="107"/>
    </row>
    <row r="83" spans="15:21" ht="24">
      <c r="O83" s="200"/>
      <c r="P83" s="200"/>
      <c r="Q83" s="105" t="s">
        <v>59</v>
      </c>
      <c r="R83" s="106">
        <v>68</v>
      </c>
      <c r="S83" s="106">
        <v>213</v>
      </c>
      <c r="T83" s="106">
        <v>281</v>
      </c>
      <c r="U83" s="107"/>
    </row>
    <row r="84" spans="15:21" ht="36">
      <c r="O84" s="200"/>
      <c r="P84" s="200"/>
      <c r="Q84" s="105" t="s">
        <v>69</v>
      </c>
      <c r="R84" s="106">
        <v>11</v>
      </c>
      <c r="S84" s="106">
        <v>107</v>
      </c>
      <c r="T84" s="106">
        <v>118</v>
      </c>
      <c r="U84" s="107"/>
    </row>
    <row r="85" spans="15:21" ht="24">
      <c r="O85" s="200"/>
      <c r="P85" s="200"/>
      <c r="Q85" s="105" t="s">
        <v>72</v>
      </c>
      <c r="R85" s="106">
        <v>20</v>
      </c>
      <c r="S85" s="106">
        <v>72</v>
      </c>
      <c r="T85" s="106">
        <v>92</v>
      </c>
      <c r="U85" s="107"/>
    </row>
    <row r="86" spans="15:21" ht="36">
      <c r="O86" s="200"/>
      <c r="P86" s="200"/>
      <c r="Q86" s="105" t="s">
        <v>109</v>
      </c>
      <c r="R86" s="106">
        <v>25</v>
      </c>
      <c r="S86" s="106">
        <v>215</v>
      </c>
      <c r="T86" s="106">
        <v>240</v>
      </c>
      <c r="U86" s="107"/>
    </row>
    <row r="87" spans="15:21" ht="36">
      <c r="O87" s="200"/>
      <c r="P87" s="200"/>
      <c r="Q87" s="105" t="s">
        <v>75</v>
      </c>
      <c r="R87" s="106">
        <v>16</v>
      </c>
      <c r="S87" s="106">
        <v>440</v>
      </c>
      <c r="T87" s="106">
        <v>456</v>
      </c>
      <c r="U87" s="107"/>
    </row>
    <row r="88" spans="15:21" ht="24">
      <c r="O88" s="200"/>
      <c r="P88" s="200"/>
      <c r="Q88" s="105" t="s">
        <v>87</v>
      </c>
      <c r="R88" s="106">
        <v>3</v>
      </c>
      <c r="S88" s="106">
        <v>4</v>
      </c>
      <c r="T88" s="106">
        <v>7</v>
      </c>
      <c r="U88" s="107"/>
    </row>
    <row r="89" spans="15:21" ht="36">
      <c r="O89" s="200"/>
      <c r="P89" s="200"/>
      <c r="Q89" s="105" t="s">
        <v>67</v>
      </c>
      <c r="R89" s="106">
        <v>26</v>
      </c>
      <c r="S89" s="106">
        <v>154</v>
      </c>
      <c r="T89" s="106">
        <v>180</v>
      </c>
      <c r="U89" s="107"/>
    </row>
    <row r="90" spans="15:21" ht="12">
      <c r="O90" s="200"/>
      <c r="P90" s="200" t="s">
        <v>101</v>
      </c>
      <c r="Q90" s="200"/>
      <c r="R90" s="106">
        <v>693</v>
      </c>
      <c r="S90" s="106">
        <v>3171</v>
      </c>
      <c r="T90" s="106">
        <v>3864</v>
      </c>
      <c r="U90" s="107"/>
    </row>
    <row r="91" spans="15:21" ht="12">
      <c r="O91" s="200" t="s">
        <v>101</v>
      </c>
      <c r="P91" s="200" t="s">
        <v>132</v>
      </c>
      <c r="Q91" s="105" t="s">
        <v>114</v>
      </c>
      <c r="R91" s="106">
        <v>1</v>
      </c>
      <c r="S91" s="106">
        <v>1</v>
      </c>
      <c r="T91" s="106">
        <v>2</v>
      </c>
      <c r="U91" s="107"/>
    </row>
    <row r="92" spans="15:21" ht="36">
      <c r="O92" s="200"/>
      <c r="P92" s="200"/>
      <c r="Q92" s="105" t="s">
        <v>50</v>
      </c>
      <c r="R92" s="106">
        <v>298</v>
      </c>
      <c r="S92" s="106">
        <v>739</v>
      </c>
      <c r="T92" s="106">
        <v>1037</v>
      </c>
      <c r="U92" s="107"/>
    </row>
    <row r="93" spans="15:21" ht="12">
      <c r="O93" s="200"/>
      <c r="P93" s="200"/>
      <c r="Q93" s="105" t="s">
        <v>36</v>
      </c>
      <c r="R93" s="106">
        <v>14</v>
      </c>
      <c r="S93" s="106">
        <v>215</v>
      </c>
      <c r="T93" s="106">
        <v>229</v>
      </c>
      <c r="U93" s="107"/>
    </row>
    <row r="94" spans="15:21" ht="24">
      <c r="O94" s="200"/>
      <c r="P94" s="200"/>
      <c r="Q94" s="105" t="s">
        <v>78</v>
      </c>
      <c r="R94" s="106">
        <v>4</v>
      </c>
      <c r="S94" s="106">
        <v>24</v>
      </c>
      <c r="T94" s="106">
        <v>28</v>
      </c>
      <c r="U94" s="107"/>
    </row>
    <row r="95" spans="15:21" ht="36">
      <c r="O95" s="200"/>
      <c r="P95" s="200"/>
      <c r="Q95" s="105" t="s">
        <v>41</v>
      </c>
      <c r="R95" s="106">
        <v>43</v>
      </c>
      <c r="S95" s="106">
        <v>249</v>
      </c>
      <c r="T95" s="106">
        <v>292</v>
      </c>
      <c r="U95" s="107"/>
    </row>
    <row r="96" spans="15:21" ht="36">
      <c r="O96" s="200"/>
      <c r="P96" s="200"/>
      <c r="Q96" s="105" t="s">
        <v>55</v>
      </c>
      <c r="R96" s="106">
        <v>0</v>
      </c>
      <c r="S96" s="106">
        <v>1</v>
      </c>
      <c r="T96" s="106">
        <v>1</v>
      </c>
      <c r="U96" s="107"/>
    </row>
    <row r="97" spans="15:21" ht="24">
      <c r="O97" s="200"/>
      <c r="P97" s="200"/>
      <c r="Q97" s="105" t="s">
        <v>133</v>
      </c>
      <c r="R97" s="106">
        <v>1</v>
      </c>
      <c r="S97" s="106">
        <v>0</v>
      </c>
      <c r="T97" s="106">
        <v>1</v>
      </c>
      <c r="U97" s="107"/>
    </row>
    <row r="98" spans="15:21" ht="24">
      <c r="O98" s="200"/>
      <c r="P98" s="200"/>
      <c r="Q98" s="105" t="s">
        <v>38</v>
      </c>
      <c r="R98" s="106">
        <v>44</v>
      </c>
      <c r="S98" s="106">
        <v>347</v>
      </c>
      <c r="T98" s="106">
        <v>391</v>
      </c>
      <c r="U98" s="107"/>
    </row>
    <row r="99" spans="15:21" ht="24">
      <c r="O99" s="200"/>
      <c r="P99" s="200"/>
      <c r="Q99" s="105" t="s">
        <v>52</v>
      </c>
      <c r="R99" s="106">
        <v>30</v>
      </c>
      <c r="S99" s="106">
        <v>74</v>
      </c>
      <c r="T99" s="106">
        <v>104</v>
      </c>
      <c r="U99" s="107"/>
    </row>
    <row r="100" spans="15:21" ht="48">
      <c r="O100" s="200"/>
      <c r="P100" s="200"/>
      <c r="Q100" s="105" t="s">
        <v>43</v>
      </c>
      <c r="R100" s="106">
        <v>56</v>
      </c>
      <c r="S100" s="106">
        <v>309</v>
      </c>
      <c r="T100" s="106">
        <v>365</v>
      </c>
      <c r="U100" s="107"/>
    </row>
    <row r="101" spans="15:21" ht="24">
      <c r="O101" s="200"/>
      <c r="P101" s="200"/>
      <c r="Q101" s="105" t="s">
        <v>48</v>
      </c>
      <c r="R101" s="106">
        <v>101</v>
      </c>
      <c r="S101" s="106">
        <v>443</v>
      </c>
      <c r="T101" s="106">
        <v>544</v>
      </c>
      <c r="U101" s="107"/>
    </row>
    <row r="102" spans="15:21" ht="36">
      <c r="O102" s="200"/>
      <c r="P102" s="200"/>
      <c r="Q102" s="105" t="s">
        <v>46</v>
      </c>
      <c r="R102" s="106">
        <v>0</v>
      </c>
      <c r="S102" s="106">
        <v>2</v>
      </c>
      <c r="T102" s="106">
        <v>2</v>
      </c>
      <c r="U102" s="107"/>
    </row>
    <row r="103" spans="15:21" ht="24">
      <c r="O103" s="200"/>
      <c r="P103" s="200"/>
      <c r="Q103" s="105" t="s">
        <v>62</v>
      </c>
      <c r="R103" s="106">
        <v>71</v>
      </c>
      <c r="S103" s="106">
        <v>392</v>
      </c>
      <c r="T103" s="106">
        <v>463</v>
      </c>
      <c r="U103" s="107"/>
    </row>
    <row r="104" spans="15:21" ht="24">
      <c r="O104" s="200"/>
      <c r="P104" s="200"/>
      <c r="Q104" s="105" t="s">
        <v>56</v>
      </c>
      <c r="R104" s="106">
        <v>13</v>
      </c>
      <c r="S104" s="106">
        <v>69</v>
      </c>
      <c r="T104" s="106">
        <v>82</v>
      </c>
      <c r="U104" s="107"/>
    </row>
    <row r="105" spans="15:21" ht="24">
      <c r="O105" s="200"/>
      <c r="P105" s="200"/>
      <c r="Q105" s="105" t="s">
        <v>134</v>
      </c>
      <c r="R105" s="106">
        <v>1</v>
      </c>
      <c r="S105" s="106">
        <v>0</v>
      </c>
      <c r="T105" s="106">
        <v>1</v>
      </c>
      <c r="U105" s="107"/>
    </row>
    <row r="106" spans="15:21" ht="24">
      <c r="O106" s="200"/>
      <c r="P106" s="200"/>
      <c r="Q106" s="105" t="s">
        <v>65</v>
      </c>
      <c r="R106" s="106">
        <v>30</v>
      </c>
      <c r="S106" s="106">
        <v>259</v>
      </c>
      <c r="T106" s="106">
        <v>289</v>
      </c>
      <c r="U106" s="107"/>
    </row>
    <row r="107" spans="15:21" ht="24">
      <c r="O107" s="200"/>
      <c r="P107" s="200"/>
      <c r="Q107" s="105" t="s">
        <v>81</v>
      </c>
      <c r="R107" s="106">
        <v>76</v>
      </c>
      <c r="S107" s="106">
        <v>293</v>
      </c>
      <c r="T107" s="106">
        <v>369</v>
      </c>
      <c r="U107" s="107"/>
    </row>
    <row r="108" spans="15:21" ht="24">
      <c r="O108" s="200"/>
      <c r="P108" s="200"/>
      <c r="Q108" s="105" t="s">
        <v>84</v>
      </c>
      <c r="R108" s="106">
        <v>54</v>
      </c>
      <c r="S108" s="106">
        <v>194</v>
      </c>
      <c r="T108" s="106">
        <v>248</v>
      </c>
      <c r="U108" s="107"/>
    </row>
    <row r="109" spans="15:21" ht="36">
      <c r="O109" s="200"/>
      <c r="P109" s="200"/>
      <c r="Q109" s="105" t="s">
        <v>96</v>
      </c>
      <c r="R109" s="106">
        <v>130</v>
      </c>
      <c r="S109" s="106">
        <v>226</v>
      </c>
      <c r="T109" s="106">
        <v>356</v>
      </c>
      <c r="U109" s="107"/>
    </row>
    <row r="110" spans="15:21" ht="24">
      <c r="O110" s="200"/>
      <c r="P110" s="200"/>
      <c r="Q110" s="105" t="s">
        <v>59</v>
      </c>
      <c r="R110" s="106">
        <v>146</v>
      </c>
      <c r="S110" s="106">
        <v>459</v>
      </c>
      <c r="T110" s="106">
        <v>605</v>
      </c>
      <c r="U110" s="107"/>
    </row>
    <row r="111" spans="15:21" ht="36">
      <c r="O111" s="200"/>
      <c r="P111" s="200"/>
      <c r="Q111" s="105" t="s">
        <v>69</v>
      </c>
      <c r="R111" s="106">
        <v>11</v>
      </c>
      <c r="S111" s="106">
        <v>107</v>
      </c>
      <c r="T111" s="106">
        <v>118</v>
      </c>
      <c r="U111" s="107"/>
    </row>
    <row r="112" spans="15:21" ht="24">
      <c r="O112" s="200"/>
      <c r="P112" s="200"/>
      <c r="Q112" s="105" t="s">
        <v>72</v>
      </c>
      <c r="R112" s="106">
        <v>53</v>
      </c>
      <c r="S112" s="106">
        <v>212</v>
      </c>
      <c r="T112" s="106">
        <v>265</v>
      </c>
      <c r="U112" s="107"/>
    </row>
    <row r="113" spans="15:21" ht="36">
      <c r="O113" s="200"/>
      <c r="P113" s="200"/>
      <c r="Q113" s="105" t="s">
        <v>109</v>
      </c>
      <c r="R113" s="106">
        <v>67</v>
      </c>
      <c r="S113" s="106">
        <v>453</v>
      </c>
      <c r="T113" s="106">
        <v>520</v>
      </c>
      <c r="U113" s="107"/>
    </row>
    <row r="114" spans="15:21" ht="36">
      <c r="O114" s="200"/>
      <c r="P114" s="200"/>
      <c r="Q114" s="105" t="s">
        <v>75</v>
      </c>
      <c r="R114" s="106">
        <v>49</v>
      </c>
      <c r="S114" s="106">
        <v>1027</v>
      </c>
      <c r="T114" s="106">
        <v>1076</v>
      </c>
      <c r="U114" s="107"/>
    </row>
    <row r="115" spans="15:21" ht="24">
      <c r="O115" s="200"/>
      <c r="P115" s="200"/>
      <c r="Q115" s="105" t="s">
        <v>87</v>
      </c>
      <c r="R115" s="106">
        <v>8</v>
      </c>
      <c r="S115" s="106">
        <v>14</v>
      </c>
      <c r="T115" s="106">
        <v>22</v>
      </c>
      <c r="U115" s="107"/>
    </row>
    <row r="116" spans="15:21" ht="36">
      <c r="O116" s="200"/>
      <c r="P116" s="200"/>
      <c r="Q116" s="105" t="s">
        <v>67</v>
      </c>
      <c r="R116" s="106">
        <v>49</v>
      </c>
      <c r="S116" s="106">
        <v>301</v>
      </c>
      <c r="T116" s="106">
        <v>350</v>
      </c>
      <c r="U116" s="107"/>
    </row>
    <row r="117" spans="15:21" ht="12">
      <c r="O117" s="200"/>
      <c r="P117" s="200" t="s">
        <v>101</v>
      </c>
      <c r="Q117" s="200"/>
      <c r="R117" s="106">
        <v>1350</v>
      </c>
      <c r="S117" s="106">
        <v>6410</v>
      </c>
      <c r="T117" s="106">
        <v>7760</v>
      </c>
      <c r="U117" s="107"/>
    </row>
    <row r="118" spans="15:21">
      <c r="O118" s="108"/>
      <c r="P118" s="108"/>
      <c r="Q118" s="109"/>
      <c r="R118" s="109"/>
      <c r="S118" s="109"/>
      <c r="T118" s="109"/>
      <c r="U118" s="108"/>
    </row>
  </sheetData>
  <sheetProtection password="B8D9" sheet="1" objects="1" scenarios="1"/>
  <sortState ref="A4:T24">
    <sortCondition descending="1" ref="C4:C24"/>
  </sortState>
  <mergeCells count="20">
    <mergeCell ref="O65:O90"/>
    <mergeCell ref="P65:P89"/>
    <mergeCell ref="P90:Q90"/>
    <mergeCell ref="O91:O117"/>
    <mergeCell ref="P91:P116"/>
    <mergeCell ref="P117:Q117"/>
    <mergeCell ref="O37:T37"/>
    <mergeCell ref="O39:Q40"/>
    <mergeCell ref="R39:S39"/>
    <mergeCell ref="T39:T40"/>
    <mergeCell ref="O41:O64"/>
    <mergeCell ref="P41:P63"/>
    <mergeCell ref="P64:Q64"/>
    <mergeCell ref="S1:T1"/>
    <mergeCell ref="E2:F2"/>
    <mergeCell ref="G2:H2"/>
    <mergeCell ref="A1:A2"/>
    <mergeCell ref="B1:H1"/>
    <mergeCell ref="O1:P1"/>
    <mergeCell ref="Q1:R1"/>
  </mergeCells>
  <phoneticPr fontId="0" type="noConversion"/>
  <conditionalFormatting sqref="A3:A26">
    <cfRule type="expression" dxfId="4" priority="6">
      <formula>$N3=-1</formula>
    </cfRule>
    <cfRule type="expression" dxfId="3" priority="7">
      <formula>$N3=0</formula>
    </cfRule>
    <cfRule type="expression" dxfId="2" priority="8">
      <formula>$N3=1</formula>
    </cfRule>
  </conditionalFormatting>
  <conditionalFormatting sqref="AC27:AC32">
    <cfRule type="cellIs" dxfId="1" priority="2" operator="notEqual">
      <formula>0</formula>
    </cfRule>
  </conditionalFormatting>
  <conditionalFormatting sqref="AF27:AF32">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18" orientation="landscape" r:id="rId1"/>
  <headerFooter>
    <oddFooter>&amp;L&amp;8Scottish Stroke Care Audit 2018 National Report
Stroke Services in Scottish Hospitals, Data relating to 2017&amp;R&amp;8© NHS National Services Scotland/Crown Copyright</oddFooter>
  </headerFooter>
</worksheet>
</file>

<file path=xl/worksheets/sheet4.xml><?xml version="1.0" encoding="utf-8"?>
<worksheet xmlns="http://schemas.openxmlformats.org/spreadsheetml/2006/main" xmlns:r="http://schemas.openxmlformats.org/officeDocument/2006/relationships">
  <sheetPr codeName="Sheet2">
    <pageSetUpPr fitToPage="1"/>
  </sheetPr>
  <dimension ref="A1:T48"/>
  <sheetViews>
    <sheetView workbookViewId="0"/>
  </sheetViews>
  <sheetFormatPr defaultRowHeight="12.75"/>
  <cols>
    <col min="1" max="1" width="2.7109375" style="76" customWidth="1"/>
    <col min="2" max="16384" width="9.140625" style="76"/>
  </cols>
  <sheetData>
    <row r="1" spans="1:20" s="119" customFormat="1" ht="24.95" customHeight="1">
      <c r="A1" s="119" t="s">
        <v>135</v>
      </c>
      <c r="B1" s="202" t="s">
        <v>171</v>
      </c>
      <c r="C1" s="202"/>
      <c r="D1" s="202"/>
      <c r="E1" s="202"/>
      <c r="F1" s="202"/>
      <c r="G1" s="202"/>
      <c r="H1" s="202"/>
      <c r="I1" s="202"/>
      <c r="J1" s="202"/>
      <c r="K1" s="202"/>
      <c r="L1" s="202"/>
      <c r="M1" s="202"/>
      <c r="N1" s="202"/>
      <c r="O1" s="26"/>
      <c r="P1" s="183" t="s">
        <v>28</v>
      </c>
      <c r="Q1" s="26"/>
      <c r="R1" s="26"/>
      <c r="S1" s="26"/>
      <c r="T1" s="26"/>
    </row>
    <row r="2" spans="1:20" s="119" customFormat="1" ht="12.75" customHeight="1">
      <c r="B2" s="203" t="s">
        <v>116</v>
      </c>
      <c r="C2" s="203"/>
      <c r="D2" s="203"/>
      <c r="E2" s="203"/>
      <c r="F2" s="203"/>
      <c r="G2" s="203"/>
      <c r="H2" s="203"/>
      <c r="I2" s="203"/>
      <c r="J2" s="203"/>
      <c r="K2" s="203"/>
      <c r="L2" s="203"/>
      <c r="M2" s="203"/>
      <c r="O2" s="27"/>
      <c r="P2" s="183"/>
      <c r="Q2" s="28"/>
      <c r="R2" s="187"/>
      <c r="S2" s="187"/>
      <c r="T2" s="187"/>
    </row>
    <row r="3" spans="1:20" s="119" customFormat="1" ht="12.75" customHeight="1">
      <c r="B3" s="203"/>
      <c r="C3" s="203"/>
      <c r="D3" s="203"/>
      <c r="E3" s="203"/>
      <c r="F3" s="203"/>
      <c r="G3" s="203"/>
      <c r="H3" s="203"/>
      <c r="I3" s="203"/>
      <c r="J3" s="203"/>
      <c r="K3" s="203"/>
      <c r="L3" s="203"/>
      <c r="M3" s="203"/>
      <c r="O3" s="72"/>
      <c r="P3" s="183"/>
      <c r="Q3" s="29"/>
      <c r="R3" s="118"/>
      <c r="S3" s="118"/>
      <c r="T3" s="118"/>
    </row>
    <row r="4" spans="1:20" s="119" customFormat="1" ht="12.75" customHeight="1">
      <c r="B4" s="204" t="s">
        <v>158</v>
      </c>
      <c r="C4" s="204"/>
      <c r="D4" s="204"/>
      <c r="E4" s="204"/>
      <c r="F4" s="204"/>
      <c r="G4" s="204"/>
      <c r="H4" s="204"/>
      <c r="I4" s="204"/>
      <c r="J4" s="204"/>
      <c r="K4" s="204"/>
      <c r="L4" s="204"/>
      <c r="M4" s="204"/>
      <c r="O4" s="30"/>
      <c r="P4" s="183"/>
      <c r="Q4" s="116"/>
      <c r="R4" s="29"/>
      <c r="S4" s="43"/>
    </row>
    <row r="5" spans="1:20" s="119" customFormat="1" ht="12.75" customHeight="1">
      <c r="B5" s="204"/>
      <c r="C5" s="204"/>
      <c r="D5" s="204"/>
      <c r="E5" s="204"/>
      <c r="F5" s="204"/>
      <c r="G5" s="204"/>
      <c r="H5" s="204"/>
      <c r="I5" s="204"/>
      <c r="J5" s="204"/>
      <c r="K5" s="204"/>
      <c r="L5" s="204"/>
      <c r="M5" s="204"/>
      <c r="N5" s="117"/>
      <c r="O5" s="30"/>
      <c r="P5" s="30"/>
      <c r="Q5" s="116"/>
      <c r="R5" s="29"/>
      <c r="S5" s="43"/>
    </row>
    <row r="6" spans="1:20" s="119" customFormat="1" ht="12.75" customHeight="1">
      <c r="B6" s="204"/>
      <c r="C6" s="204"/>
      <c r="D6" s="204"/>
      <c r="E6" s="204"/>
      <c r="F6" s="204"/>
      <c r="G6" s="204"/>
      <c r="H6" s="204"/>
      <c r="I6" s="204"/>
      <c r="J6" s="204"/>
      <c r="K6" s="204"/>
      <c r="L6" s="204"/>
      <c r="M6" s="204"/>
      <c r="N6" s="117"/>
      <c r="O6" s="30"/>
      <c r="P6" s="30"/>
      <c r="Q6" s="116"/>
      <c r="R6" s="29"/>
      <c r="S6" s="43"/>
    </row>
    <row r="7" spans="1:20" s="119" customFormat="1" ht="12.75" customHeight="1">
      <c r="B7" s="204"/>
      <c r="C7" s="204"/>
      <c r="D7" s="204"/>
      <c r="E7" s="204"/>
      <c r="F7" s="204"/>
      <c r="G7" s="204"/>
      <c r="H7" s="204"/>
      <c r="I7" s="204"/>
      <c r="J7" s="204"/>
      <c r="K7" s="204"/>
      <c r="L7" s="204"/>
      <c r="M7" s="204"/>
      <c r="N7" s="117"/>
      <c r="O7" s="30"/>
      <c r="P7" s="30"/>
      <c r="Q7" s="116"/>
      <c r="R7" s="29"/>
      <c r="S7" s="43"/>
    </row>
    <row r="8" spans="1:20" s="119" customFormat="1" ht="12.75" customHeight="1">
      <c r="B8" s="204"/>
      <c r="C8" s="204"/>
      <c r="D8" s="204"/>
      <c r="E8" s="204"/>
      <c r="F8" s="204"/>
      <c r="G8" s="204"/>
      <c r="H8" s="204"/>
      <c r="I8" s="204"/>
      <c r="J8" s="204"/>
      <c r="K8" s="204"/>
      <c r="L8" s="204"/>
      <c r="M8" s="204"/>
      <c r="N8" s="117"/>
      <c r="O8" s="30"/>
      <c r="P8" s="169" t="s">
        <v>180</v>
      </c>
      <c r="Q8" s="116"/>
      <c r="R8" s="29"/>
      <c r="S8" s="43"/>
    </row>
    <row r="9" spans="1:20" s="119" customFormat="1">
      <c r="B9" s="204"/>
      <c r="C9" s="204"/>
      <c r="D9" s="204"/>
      <c r="E9" s="204"/>
      <c r="F9" s="204"/>
      <c r="G9" s="204"/>
      <c r="H9" s="204"/>
      <c r="I9" s="204"/>
      <c r="J9" s="204"/>
      <c r="K9" s="204"/>
      <c r="L9" s="204"/>
      <c r="M9" s="204"/>
      <c r="N9" s="124"/>
      <c r="O9" s="30"/>
      <c r="P9" s="30"/>
      <c r="Q9" s="116"/>
      <c r="R9" s="29"/>
      <c r="S9" s="43"/>
    </row>
    <row r="43" spans="2:14">
      <c r="B43" s="73"/>
      <c r="C43" s="73"/>
      <c r="D43" s="73"/>
      <c r="E43" s="73"/>
      <c r="F43" s="73"/>
      <c r="G43" s="73"/>
      <c r="H43" s="73"/>
      <c r="I43" s="73"/>
      <c r="J43" s="73"/>
      <c r="K43" s="73"/>
      <c r="L43" s="73"/>
      <c r="M43" s="73"/>
    </row>
    <row r="44" spans="2:14" s="119" customFormat="1">
      <c r="B44" s="127" t="s">
        <v>172</v>
      </c>
      <c r="C44" s="128"/>
      <c r="D44" s="129"/>
      <c r="E44" s="129"/>
      <c r="F44" s="129"/>
      <c r="G44" s="129"/>
      <c r="H44" s="129"/>
      <c r="I44" s="129"/>
      <c r="J44" s="130"/>
      <c r="K44" s="130"/>
      <c r="L44" s="130"/>
      <c r="M44" s="130"/>
      <c r="N44" s="130"/>
    </row>
    <row r="45" spans="2:14" s="123" customFormat="1" ht="24.95" customHeight="1">
      <c r="B45" s="205" t="s">
        <v>0</v>
      </c>
      <c r="C45" s="205"/>
      <c r="D45" s="205"/>
      <c r="E45" s="205"/>
      <c r="F45" s="205"/>
      <c r="G45" s="205"/>
      <c r="H45" s="205"/>
      <c r="I45" s="205"/>
      <c r="J45" s="205"/>
      <c r="K45" s="205"/>
      <c r="L45" s="205"/>
      <c r="M45" s="205"/>
      <c r="N45" s="131"/>
    </row>
    <row r="46" spans="2:14" s="119" customFormat="1" ht="31.5" customHeight="1">
      <c r="B46" s="201" t="s">
        <v>159</v>
      </c>
      <c r="C46" s="201"/>
      <c r="D46" s="201"/>
      <c r="E46" s="201"/>
      <c r="F46" s="201"/>
      <c r="G46" s="201"/>
      <c r="H46" s="201"/>
      <c r="I46" s="201"/>
      <c r="J46" s="201"/>
      <c r="K46" s="201"/>
      <c r="L46" s="201"/>
      <c r="M46" s="201"/>
      <c r="N46" s="201"/>
    </row>
    <row r="47" spans="2:14" s="119" customFormat="1" ht="15">
      <c r="B47" s="132" t="s">
        <v>140</v>
      </c>
      <c r="C47" s="133"/>
      <c r="D47" s="134"/>
      <c r="E47" s="134"/>
      <c r="F47" s="134"/>
      <c r="G47" s="134"/>
      <c r="H47" s="134"/>
      <c r="I47" s="134"/>
      <c r="J47" s="133"/>
      <c r="K47" s="128"/>
      <c r="L47" s="128"/>
      <c r="M47" s="128"/>
      <c r="N47" s="128"/>
    </row>
    <row r="48" spans="2:14">
      <c r="B48" s="132" t="s">
        <v>165</v>
      </c>
    </row>
  </sheetData>
  <sheetProtection password="B8D9" sheet="1" objects="1" scenarios="1"/>
  <mergeCells count="7">
    <mergeCell ref="B46:N46"/>
    <mergeCell ref="B1:N1"/>
    <mergeCell ref="P1:P4"/>
    <mergeCell ref="B2:M3"/>
    <mergeCell ref="R2:T2"/>
    <mergeCell ref="B4:M9"/>
    <mergeCell ref="B45:M45"/>
  </mergeCells>
  <hyperlinks>
    <hyperlink ref="N4" location="'List of Tables &amp; Charts'!A1" display="return to List of Tables &amp; Charts"/>
    <hyperlink ref="P1" location="'List of Tables &amp; Charts'!A1" display="return to List of Tables &amp; Charts"/>
    <hyperlink ref="P8" location="'Chart 4.2 DATA'!A1" display="view Chart 4.2 data"/>
    <hyperlink ref="P1:P4" location="'Section 4 List of Tables Charts'!A1" display="return to List of Tables &amp; Charts"/>
  </hyperlinks>
  <pageMargins left="0.70866141732283472" right="0.70866141732283472" top="0.74803149606299213" bottom="0.74803149606299213" header="0.31496062992125984" footer="0.31496062992125984"/>
  <pageSetup paperSize="9" scale="74" orientation="landscape" r:id="rId1"/>
  <headerFooter>
    <oddFooter>&amp;L&amp;8Scottish Stroke Care Audit 2018 National Report
Stroke Services in Scottish Hospitals, Data relating to 2017&amp;R&amp;8© NHS National Services Scotland/Crown Copyright</oddFooter>
  </headerFooter>
  <drawing r:id="rId2"/>
</worksheet>
</file>

<file path=xl/worksheets/sheet5.xml><?xml version="1.0" encoding="utf-8"?>
<worksheet xmlns="http://schemas.openxmlformats.org/spreadsheetml/2006/main" xmlns:r="http://schemas.openxmlformats.org/officeDocument/2006/relationships">
  <sheetPr codeName="Sheet3">
    <pageSetUpPr fitToPage="1"/>
  </sheetPr>
  <dimension ref="A1:AU49"/>
  <sheetViews>
    <sheetView showGridLines="0" workbookViewId="0">
      <selection sqref="A1:B1"/>
    </sheetView>
  </sheetViews>
  <sheetFormatPr defaultRowHeight="12.75"/>
  <cols>
    <col min="1" max="1" width="16.7109375" style="119" customWidth="1"/>
    <col min="2" max="2" width="40.7109375" style="119" customWidth="1"/>
    <col min="3" max="5" width="10.7109375" style="115" customWidth="1"/>
    <col min="6" max="6" width="11.7109375" style="115" customWidth="1"/>
    <col min="7" max="9" width="10.7109375" style="115" customWidth="1"/>
    <col min="10" max="16" width="2.7109375" style="115" customWidth="1"/>
    <col min="17" max="17" width="9.28515625" style="115" customWidth="1"/>
    <col min="18" max="18" width="11.28515625" style="119" customWidth="1"/>
    <col min="19" max="19" width="9.28515625" style="119" customWidth="1"/>
    <col min="20" max="24" width="11.28515625" style="119" customWidth="1"/>
    <col min="25" max="25" width="9.28515625" style="119" customWidth="1"/>
    <col min="26" max="26" width="11.28515625" style="119" customWidth="1"/>
    <col min="27" max="27" width="9.28515625" style="119" customWidth="1"/>
    <col min="28" max="28" width="11.28515625" style="119" customWidth="1"/>
    <col min="29" max="29" width="9.28515625" style="119" customWidth="1"/>
    <col min="30" max="30" width="11.28515625" style="119" customWidth="1"/>
    <col min="31" max="16384" width="9.140625" style="119"/>
  </cols>
  <sheetData>
    <row r="1" spans="1:47" ht="25.5" customHeight="1">
      <c r="A1" s="218">
        <v>2017</v>
      </c>
      <c r="B1" s="219"/>
      <c r="C1" s="220" t="s">
        <v>27</v>
      </c>
      <c r="D1" s="221"/>
      <c r="E1" s="221"/>
      <c r="F1" s="221"/>
      <c r="G1" s="221"/>
      <c r="H1" s="221"/>
      <c r="I1" s="222"/>
      <c r="J1" s="45"/>
      <c r="K1" s="45"/>
      <c r="L1" s="45"/>
      <c r="M1" s="45"/>
      <c r="N1" s="45"/>
      <c r="O1" s="45"/>
      <c r="P1" s="45"/>
      <c r="Q1" s="206" t="s">
        <v>29</v>
      </c>
      <c r="R1" s="207"/>
      <c r="S1" s="206" t="s">
        <v>30</v>
      </c>
      <c r="T1" s="207"/>
      <c r="U1" s="206" t="s">
        <v>151</v>
      </c>
      <c r="V1" s="207"/>
      <c r="W1" s="206" t="s">
        <v>152</v>
      </c>
      <c r="X1" s="207"/>
      <c r="Y1" s="206" t="s">
        <v>153</v>
      </c>
      <c r="Z1" s="207"/>
      <c r="AA1" s="206" t="s">
        <v>154</v>
      </c>
      <c r="AB1" s="207"/>
      <c r="AC1" s="208" t="s">
        <v>155</v>
      </c>
      <c r="AD1" s="209"/>
    </row>
    <row r="2" spans="1:47" ht="45" customHeight="1">
      <c r="A2" s="46" t="s">
        <v>9</v>
      </c>
      <c r="B2" s="39" t="s">
        <v>10</v>
      </c>
      <c r="C2" s="33" t="s">
        <v>31</v>
      </c>
      <c r="D2" s="33" t="s">
        <v>32</v>
      </c>
      <c r="E2" s="33" t="s">
        <v>33</v>
      </c>
      <c r="F2" s="33" t="s">
        <v>138</v>
      </c>
      <c r="G2" s="33" t="s">
        <v>92</v>
      </c>
      <c r="H2" s="47" t="s">
        <v>93</v>
      </c>
      <c r="I2" s="33" t="s">
        <v>4</v>
      </c>
      <c r="J2" s="167" t="s">
        <v>34</v>
      </c>
      <c r="K2" s="167" t="s">
        <v>35</v>
      </c>
      <c r="L2" s="167" t="s">
        <v>156</v>
      </c>
      <c r="M2" s="167" t="s">
        <v>157</v>
      </c>
      <c r="N2" s="167" t="s">
        <v>94</v>
      </c>
      <c r="O2" s="167" t="s">
        <v>95</v>
      </c>
      <c r="P2" s="167" t="s">
        <v>108</v>
      </c>
      <c r="Q2" s="34" t="s">
        <v>11</v>
      </c>
      <c r="R2" s="34" t="s">
        <v>12</v>
      </c>
      <c r="S2" s="34" t="s">
        <v>11</v>
      </c>
      <c r="T2" s="34" t="s">
        <v>12</v>
      </c>
      <c r="U2" s="34" t="s">
        <v>11</v>
      </c>
      <c r="V2" s="34" t="s">
        <v>12</v>
      </c>
      <c r="W2" s="34" t="s">
        <v>11</v>
      </c>
      <c r="X2" s="34" t="s">
        <v>12</v>
      </c>
      <c r="Y2" s="34" t="s">
        <v>11</v>
      </c>
      <c r="Z2" s="34" t="s">
        <v>12</v>
      </c>
      <c r="AA2" s="34" t="s">
        <v>11</v>
      </c>
      <c r="AB2" s="34" t="s">
        <v>12</v>
      </c>
      <c r="AC2" s="48" t="s">
        <v>11</v>
      </c>
      <c r="AD2" s="42" t="s">
        <v>12</v>
      </c>
      <c r="AF2" s="126"/>
      <c r="AG2" s="126"/>
      <c r="AI2" s="126"/>
      <c r="AJ2" s="126"/>
      <c r="AL2" s="126"/>
      <c r="AM2" s="126"/>
      <c r="AO2" s="126"/>
      <c r="AP2" s="126"/>
      <c r="AR2" s="126"/>
      <c r="AS2" s="126"/>
    </row>
    <row r="3" spans="1:47">
      <c r="A3" s="35" t="s">
        <v>101</v>
      </c>
      <c r="B3" s="35" t="s">
        <v>101</v>
      </c>
      <c r="C3" s="36">
        <f t="shared" ref="C3" si="0">Q3/R3*100</f>
        <v>14.895247828308635</v>
      </c>
      <c r="D3" s="36">
        <f t="shared" ref="D3" si="1">(Q3+S3)/T3*100</f>
        <v>40.291262135922331</v>
      </c>
      <c r="E3" s="36">
        <f t="shared" ref="E3:E23" si="2">(Q3+S3+U3)/T3*100</f>
        <v>59.964230965763917</v>
      </c>
      <c r="F3" s="36">
        <f t="shared" ref="F3:F23" si="3">(Q3+S3+U3+W3)/T3*100</f>
        <v>73.377618804292283</v>
      </c>
      <c r="G3" s="36">
        <f t="shared" ref="G3:G23" si="4">(Q3+S3+U3+W3+Y3)/Z3*100</f>
        <v>81.83444047010731</v>
      </c>
      <c r="H3" s="36">
        <f t="shared" ref="H3" si="5">AC3/AD3*100</f>
        <v>94.915687276443535</v>
      </c>
      <c r="I3" s="36" t="str">
        <f t="shared" ref="I3" si="6">IF(AND(AND(AD3&gt;0,(Q3+S3+Y3)&gt;0),ROUND(SUM(100*((2*(Q3+S3+Y3)+1.96^2)-(1.96*(SQRT(1.96^2+4*(Q3+S3+Y3)*(1-((Q3+S3+Y3)/AD3))))))/(2*(AD3+1.96^2))),0)&lt;0),CONCATENATE(SUM(1*0)," - ",ROUND(SUM(100*((2*(Q3+S3+Y3)+1.96^2)+(1.96*(SQRT(1.96^2+4*(Q3+S3+Y3)*(1-((Q3+S3+Y3)/AD3))))))/(2*(AD3+1.96^2))),0)),IF(AND(AND(AD3&gt;0,(Q3+S3+Y3)&gt;0),ROUND(SUM(100*((2*(Q3+S3+Y3)+1.96^2)-(1.96*(SQRT(1.96^2+4*(Q3+S3+Y3)*(1-((Q3+S3+Y3)/AD3))))))/(2*(AD3+1.96^2))),0)&gt;=0),CONCATENATE(ROUND(SUM(100*((2*(Q3+S3+Y3)+1.96^2)-(1.96*(SQRT(1.96^2+4*(Q3+S3+Y3)*(1-((Q3+S3+Y3)/AD3))))))/(2*(AD3+1.96^2))),0)," - ",ROUND(SUM(100*((2*(Q3+S3+Y3)+1.96^2)+(1.96*(SQRT(1.96^2+4*(Q3+S3+Y3)*(1-((Q3+S3+Y3)/AD3))))))/(2*(AD3+1.96^2))),0)),""))</f>
        <v>47 - 50</v>
      </c>
      <c r="J3" s="158">
        <f t="shared" ref="J3:J23" si="7">D3-C3</f>
        <v>25.396014307613697</v>
      </c>
      <c r="K3" s="159">
        <f t="shared" ref="K3:K23" si="8">E3-D3</f>
        <v>19.672968829841587</v>
      </c>
      <c r="L3" s="159">
        <f t="shared" ref="L3:L23" si="9">F3-E3</f>
        <v>13.413387838528365</v>
      </c>
      <c r="M3" s="159">
        <f t="shared" ref="M3:M23" si="10">G3-F3</f>
        <v>8.4568216658150277</v>
      </c>
      <c r="N3" s="159">
        <f t="shared" ref="N3:N23" si="11">H3-G3</f>
        <v>13.081246806336225</v>
      </c>
      <c r="O3" s="159">
        <f t="shared" ref="O3" si="12">H3</f>
        <v>94.915687276443535</v>
      </c>
      <c r="P3" s="160">
        <v>80</v>
      </c>
      <c r="Q3" s="68">
        <f t="shared" ref="Q3:AD3" si="13">SUM(Q4:Q23)</f>
        <v>583</v>
      </c>
      <c r="R3" s="68">
        <f t="shared" si="13"/>
        <v>3914</v>
      </c>
      <c r="S3" s="68">
        <f t="shared" si="13"/>
        <v>994</v>
      </c>
      <c r="T3" s="68">
        <f t="shared" si="13"/>
        <v>3914</v>
      </c>
      <c r="U3" s="68">
        <f t="shared" si="13"/>
        <v>770</v>
      </c>
      <c r="V3" s="68">
        <f t="shared" si="13"/>
        <v>3914</v>
      </c>
      <c r="W3" s="68">
        <f t="shared" si="13"/>
        <v>525</v>
      </c>
      <c r="X3" s="68">
        <f t="shared" si="13"/>
        <v>3914</v>
      </c>
      <c r="Y3" s="68">
        <f t="shared" si="13"/>
        <v>331</v>
      </c>
      <c r="Z3" s="68">
        <f t="shared" si="13"/>
        <v>3914</v>
      </c>
      <c r="AA3" s="68">
        <f t="shared" si="13"/>
        <v>512</v>
      </c>
      <c r="AB3" s="68">
        <f t="shared" si="13"/>
        <v>3914</v>
      </c>
      <c r="AC3" s="68">
        <f t="shared" si="13"/>
        <v>3715</v>
      </c>
      <c r="AD3" s="68">
        <f t="shared" si="13"/>
        <v>3914</v>
      </c>
      <c r="AT3" s="85"/>
      <c r="AU3" s="85"/>
    </row>
    <row r="4" spans="1:47">
      <c r="A4" s="35" t="s">
        <v>66</v>
      </c>
      <c r="B4" s="35" t="s">
        <v>118</v>
      </c>
      <c r="C4" s="36">
        <f t="shared" ref="C4:C23" si="14">Q4/R4*100</f>
        <v>21.383647798742139</v>
      </c>
      <c r="D4" s="36">
        <f t="shared" ref="D4:D23" si="15">(Q4+S4)/T4*100</f>
        <v>64.15094339622641</v>
      </c>
      <c r="E4" s="36">
        <f t="shared" si="2"/>
        <v>81.132075471698116</v>
      </c>
      <c r="F4" s="36">
        <f t="shared" si="3"/>
        <v>96.226415094339629</v>
      </c>
      <c r="G4" s="36">
        <f t="shared" si="4"/>
        <v>96.855345911949684</v>
      </c>
      <c r="H4" s="36">
        <f t="shared" ref="H4:H23" si="16">AC4/AD4*100</f>
        <v>100</v>
      </c>
      <c r="I4" s="36" t="str">
        <f t="shared" ref="I4:I23" si="17">IF(AND(AND(AD4&gt;0,(Q4+S4+Y4)&gt;0),ROUND(SUM(100*((2*(Q4+S4+Y4)+1.96^2)-(1.96*(SQRT(1.96^2+4*(Q4+S4+Y4)*(1-((Q4+S4+Y4)/AD4))))))/(2*(AD4+1.96^2))),0)&lt;0),CONCATENATE(SUM(1*0)," - ",ROUND(SUM(100*((2*(Q4+S4+Y4)+1.96^2)+(1.96*(SQRT(1.96^2+4*(Q4+S4+Y4)*(1-((Q4+S4+Y4)/AD4))))))/(2*(AD4+1.96^2))),0)),IF(AND(AND(AD4&gt;0,(Q4+S4+Y4)&gt;0),ROUND(SUM(100*((2*(Q4+S4+Y4)+1.96^2)-(1.96*(SQRT(1.96^2+4*(Q4+S4+Y4)*(1-((Q4+S4+Y4)/AD4))))))/(2*(AD4+1.96^2))),0)&gt;=0),CONCATENATE(ROUND(SUM(100*((2*(Q4+S4+Y4)+1.96^2)-(1.96*(SQRT(1.96^2+4*(Q4+S4+Y4)*(1-((Q4+S4+Y4)/AD4))))))/(2*(AD4+1.96^2))),0)," - ",ROUND(SUM(100*((2*(Q4+S4+Y4)+1.96^2)+(1.96*(SQRT(1.96^2+4*(Q4+S4+Y4)*(1-((Q4+S4+Y4)/AD4))))))/(2*(AD4+1.96^2))),0)),""))</f>
        <v>57 - 72</v>
      </c>
      <c r="J4" s="161">
        <f t="shared" si="7"/>
        <v>42.767295597484271</v>
      </c>
      <c r="K4" s="162">
        <f t="shared" si="8"/>
        <v>16.981132075471706</v>
      </c>
      <c r="L4" s="162">
        <f t="shared" si="9"/>
        <v>15.094339622641513</v>
      </c>
      <c r="M4" s="162">
        <f t="shared" si="10"/>
        <v>0.62893081761005476</v>
      </c>
      <c r="N4" s="162">
        <f t="shared" si="11"/>
        <v>3.1446540880503164</v>
      </c>
      <c r="O4" s="162">
        <f t="shared" ref="O4:O23" si="18">H4</f>
        <v>100</v>
      </c>
      <c r="P4" s="163">
        <v>80</v>
      </c>
      <c r="Q4" s="68">
        <v>34</v>
      </c>
      <c r="R4" s="68">
        <v>159</v>
      </c>
      <c r="S4" s="68">
        <v>68</v>
      </c>
      <c r="T4" s="68">
        <v>159</v>
      </c>
      <c r="U4" s="68">
        <v>27</v>
      </c>
      <c r="V4" s="68">
        <v>159</v>
      </c>
      <c r="W4" s="68">
        <v>24</v>
      </c>
      <c r="X4" s="68">
        <v>159</v>
      </c>
      <c r="Y4" s="68">
        <v>1</v>
      </c>
      <c r="Z4" s="68">
        <v>159</v>
      </c>
      <c r="AA4" s="68">
        <v>5</v>
      </c>
      <c r="AB4" s="68">
        <v>159</v>
      </c>
      <c r="AC4" s="68">
        <f t="shared" ref="AC4:AC23" si="19">Q4+S4+U4+W4+Y4+AA4</f>
        <v>159</v>
      </c>
      <c r="AD4" s="68">
        <v>159</v>
      </c>
      <c r="AI4" s="85"/>
      <c r="AJ4" s="85"/>
      <c r="AO4" s="85"/>
      <c r="AP4" s="85"/>
    </row>
    <row r="5" spans="1:47">
      <c r="A5" s="35" t="s">
        <v>76</v>
      </c>
      <c r="B5" s="35" t="s">
        <v>77</v>
      </c>
      <c r="C5" s="36">
        <f t="shared" si="14"/>
        <v>24.776785714285715</v>
      </c>
      <c r="D5" s="36">
        <f t="shared" si="15"/>
        <v>52.455357142857139</v>
      </c>
      <c r="E5" s="36">
        <f t="shared" si="2"/>
        <v>71.651785714285708</v>
      </c>
      <c r="F5" s="36">
        <f t="shared" si="3"/>
        <v>90.848214285714292</v>
      </c>
      <c r="G5" s="36">
        <f t="shared" si="4"/>
        <v>96.205357142857139</v>
      </c>
      <c r="H5" s="36">
        <f t="shared" si="16"/>
        <v>99.107142857142861</v>
      </c>
      <c r="I5" s="36" t="str">
        <f t="shared" si="17"/>
        <v>53 - 62</v>
      </c>
      <c r="J5" s="161">
        <f t="shared" si="7"/>
        <v>27.678571428571423</v>
      </c>
      <c r="K5" s="162">
        <f t="shared" si="8"/>
        <v>19.196428571428569</v>
      </c>
      <c r="L5" s="162">
        <f t="shared" si="9"/>
        <v>19.196428571428584</v>
      </c>
      <c r="M5" s="162">
        <f t="shared" si="10"/>
        <v>5.357142857142847</v>
      </c>
      <c r="N5" s="162">
        <f t="shared" si="11"/>
        <v>2.9017857142857224</v>
      </c>
      <c r="O5" s="162">
        <f t="shared" si="18"/>
        <v>99.107142857142861</v>
      </c>
      <c r="P5" s="163">
        <v>80</v>
      </c>
      <c r="Q5" s="68">
        <v>111</v>
      </c>
      <c r="R5" s="68">
        <v>448</v>
      </c>
      <c r="S5" s="68">
        <v>124</v>
      </c>
      <c r="T5" s="68">
        <v>448</v>
      </c>
      <c r="U5" s="68">
        <v>86</v>
      </c>
      <c r="V5" s="68">
        <v>448</v>
      </c>
      <c r="W5" s="68">
        <v>86</v>
      </c>
      <c r="X5" s="68">
        <v>448</v>
      </c>
      <c r="Y5" s="68">
        <v>24</v>
      </c>
      <c r="Z5" s="68">
        <v>448</v>
      </c>
      <c r="AA5" s="68">
        <v>13</v>
      </c>
      <c r="AB5" s="68">
        <v>448</v>
      </c>
      <c r="AC5" s="68">
        <f t="shared" si="19"/>
        <v>444</v>
      </c>
      <c r="AD5" s="68">
        <v>448</v>
      </c>
      <c r="AO5" s="85"/>
      <c r="AP5" s="85"/>
      <c r="AT5" s="85"/>
      <c r="AU5" s="85"/>
    </row>
    <row r="6" spans="1:47">
      <c r="A6" s="35" t="s">
        <v>70</v>
      </c>
      <c r="B6" s="35" t="s">
        <v>71</v>
      </c>
      <c r="C6" s="36">
        <f t="shared" si="14"/>
        <v>9.0047393364928912</v>
      </c>
      <c r="D6" s="36">
        <f t="shared" si="15"/>
        <v>54.976303317535546</v>
      </c>
      <c r="E6" s="36">
        <f t="shared" si="2"/>
        <v>89.099526066350705</v>
      </c>
      <c r="F6" s="36">
        <f t="shared" si="3"/>
        <v>90.047393364928908</v>
      </c>
      <c r="G6" s="36">
        <f t="shared" si="4"/>
        <v>91.469194312796205</v>
      </c>
      <c r="H6" s="36">
        <f t="shared" si="16"/>
        <v>97.630331753554501</v>
      </c>
      <c r="I6" s="36" t="str">
        <f t="shared" si="17"/>
        <v>50 - 63</v>
      </c>
      <c r="J6" s="161">
        <f t="shared" si="7"/>
        <v>45.971563981042657</v>
      </c>
      <c r="K6" s="162">
        <f t="shared" si="8"/>
        <v>34.123222748815159</v>
      </c>
      <c r="L6" s="162">
        <f t="shared" si="9"/>
        <v>0.94786729857820262</v>
      </c>
      <c r="M6" s="162">
        <f t="shared" si="10"/>
        <v>1.4218009478672968</v>
      </c>
      <c r="N6" s="162">
        <f t="shared" si="11"/>
        <v>6.1611374407582957</v>
      </c>
      <c r="O6" s="162">
        <f t="shared" si="18"/>
        <v>97.630331753554501</v>
      </c>
      <c r="P6" s="163">
        <v>80</v>
      </c>
      <c r="Q6" s="68">
        <v>19</v>
      </c>
      <c r="R6" s="68">
        <v>211</v>
      </c>
      <c r="S6" s="68">
        <v>97</v>
      </c>
      <c r="T6" s="68">
        <v>211</v>
      </c>
      <c r="U6" s="68">
        <v>72</v>
      </c>
      <c r="V6" s="68">
        <v>211</v>
      </c>
      <c r="W6" s="68">
        <v>2</v>
      </c>
      <c r="X6" s="68">
        <v>211</v>
      </c>
      <c r="Y6" s="68">
        <v>3</v>
      </c>
      <c r="Z6" s="68">
        <v>211</v>
      </c>
      <c r="AA6" s="68">
        <v>13</v>
      </c>
      <c r="AB6" s="68">
        <v>211</v>
      </c>
      <c r="AC6" s="68">
        <f t="shared" si="19"/>
        <v>206</v>
      </c>
      <c r="AD6" s="68">
        <v>211</v>
      </c>
      <c r="AO6" s="85"/>
      <c r="AP6" s="85"/>
      <c r="AT6" s="85"/>
      <c r="AU6" s="85"/>
    </row>
    <row r="7" spans="1:47">
      <c r="A7" s="35" t="s">
        <v>63</v>
      </c>
      <c r="B7" s="35" t="s">
        <v>64</v>
      </c>
      <c r="C7" s="36">
        <f t="shared" si="14"/>
        <v>2.083333333333333</v>
      </c>
      <c r="D7" s="36">
        <f t="shared" si="15"/>
        <v>31.25</v>
      </c>
      <c r="E7" s="36">
        <f t="shared" si="2"/>
        <v>66.666666666666657</v>
      </c>
      <c r="F7" s="36">
        <f t="shared" si="3"/>
        <v>84.375</v>
      </c>
      <c r="G7" s="36">
        <f t="shared" si="4"/>
        <v>90.625</v>
      </c>
      <c r="H7" s="36">
        <f t="shared" si="16"/>
        <v>96.875</v>
      </c>
      <c r="I7" s="36" t="str">
        <f t="shared" si="17"/>
        <v>31 - 45</v>
      </c>
      <c r="J7" s="161">
        <f t="shared" si="7"/>
        <v>29.166666666666668</v>
      </c>
      <c r="K7" s="162">
        <f t="shared" si="8"/>
        <v>35.416666666666657</v>
      </c>
      <c r="L7" s="162">
        <f t="shared" si="9"/>
        <v>17.708333333333343</v>
      </c>
      <c r="M7" s="162">
        <f t="shared" si="10"/>
        <v>6.25</v>
      </c>
      <c r="N7" s="162">
        <f t="shared" si="11"/>
        <v>6.25</v>
      </c>
      <c r="O7" s="162">
        <f t="shared" si="18"/>
        <v>96.875</v>
      </c>
      <c r="P7" s="163">
        <v>80</v>
      </c>
      <c r="Q7" s="68">
        <v>4</v>
      </c>
      <c r="R7" s="68">
        <v>192</v>
      </c>
      <c r="S7" s="68">
        <v>56</v>
      </c>
      <c r="T7" s="68">
        <v>192</v>
      </c>
      <c r="U7" s="68">
        <v>68</v>
      </c>
      <c r="V7" s="68">
        <v>192</v>
      </c>
      <c r="W7" s="68">
        <v>34</v>
      </c>
      <c r="X7" s="68">
        <v>192</v>
      </c>
      <c r="Y7" s="68">
        <v>12</v>
      </c>
      <c r="Z7" s="68">
        <v>192</v>
      </c>
      <c r="AA7" s="68">
        <v>12</v>
      </c>
      <c r="AB7" s="68">
        <v>192</v>
      </c>
      <c r="AC7" s="68">
        <f t="shared" si="19"/>
        <v>186</v>
      </c>
      <c r="AD7" s="68">
        <v>192</v>
      </c>
      <c r="AO7" s="85"/>
      <c r="AP7" s="85"/>
    </row>
    <row r="8" spans="1:47">
      <c r="A8" s="35" t="s">
        <v>79</v>
      </c>
      <c r="B8" s="35" t="s">
        <v>80</v>
      </c>
      <c r="C8" s="36">
        <f t="shared" si="14"/>
        <v>28.125</v>
      </c>
      <c r="D8" s="36">
        <f t="shared" si="15"/>
        <v>56.25</v>
      </c>
      <c r="E8" s="36">
        <f t="shared" si="2"/>
        <v>59.375</v>
      </c>
      <c r="F8" s="36">
        <f t="shared" si="3"/>
        <v>62.5</v>
      </c>
      <c r="G8" s="36">
        <f t="shared" si="4"/>
        <v>87.5</v>
      </c>
      <c r="H8" s="36">
        <f t="shared" si="16"/>
        <v>93.75</v>
      </c>
      <c r="I8" s="36" t="str">
        <f t="shared" si="17"/>
        <v>65 - 91</v>
      </c>
      <c r="J8" s="161">
        <f t="shared" si="7"/>
        <v>28.125</v>
      </c>
      <c r="K8" s="162">
        <f t="shared" si="8"/>
        <v>3.125</v>
      </c>
      <c r="L8" s="162">
        <f t="shared" si="9"/>
        <v>3.125</v>
      </c>
      <c r="M8" s="162">
        <f t="shared" si="10"/>
        <v>25</v>
      </c>
      <c r="N8" s="162">
        <f t="shared" si="11"/>
        <v>6.25</v>
      </c>
      <c r="O8" s="162">
        <f t="shared" si="18"/>
        <v>93.75</v>
      </c>
      <c r="P8" s="163">
        <v>80</v>
      </c>
      <c r="Q8" s="68">
        <v>9</v>
      </c>
      <c r="R8" s="68">
        <v>32</v>
      </c>
      <c r="S8" s="68">
        <v>9</v>
      </c>
      <c r="T8" s="68">
        <v>32</v>
      </c>
      <c r="U8" s="68">
        <v>1</v>
      </c>
      <c r="V8" s="68">
        <v>32</v>
      </c>
      <c r="W8" s="68">
        <v>1</v>
      </c>
      <c r="X8" s="68">
        <v>32</v>
      </c>
      <c r="Y8" s="68">
        <v>8</v>
      </c>
      <c r="Z8" s="68">
        <v>32</v>
      </c>
      <c r="AA8" s="68">
        <v>2</v>
      </c>
      <c r="AB8" s="68">
        <v>32</v>
      </c>
      <c r="AC8" s="68">
        <f t="shared" si="19"/>
        <v>30</v>
      </c>
      <c r="AD8" s="68">
        <v>32</v>
      </c>
      <c r="AO8" s="85"/>
      <c r="AP8" s="85"/>
    </row>
    <row r="9" spans="1:47">
      <c r="A9" s="35" t="s">
        <v>39</v>
      </c>
      <c r="B9" s="35" t="s">
        <v>40</v>
      </c>
      <c r="C9" s="36">
        <f t="shared" si="14"/>
        <v>5.6179775280898872</v>
      </c>
      <c r="D9" s="36">
        <f t="shared" si="15"/>
        <v>40.168539325842694</v>
      </c>
      <c r="E9" s="36">
        <f t="shared" si="2"/>
        <v>63.764044943820217</v>
      </c>
      <c r="F9" s="36">
        <f t="shared" si="3"/>
        <v>78.651685393258433</v>
      </c>
      <c r="G9" s="36">
        <f t="shared" si="4"/>
        <v>86.797752808988761</v>
      </c>
      <c r="H9" s="36">
        <f t="shared" si="16"/>
        <v>97.752808988764045</v>
      </c>
      <c r="I9" s="36" t="str">
        <f t="shared" si="17"/>
        <v>43 - 53</v>
      </c>
      <c r="J9" s="161">
        <f t="shared" si="7"/>
        <v>34.550561797752806</v>
      </c>
      <c r="K9" s="162">
        <f t="shared" si="8"/>
        <v>23.595505617977523</v>
      </c>
      <c r="L9" s="162">
        <f t="shared" si="9"/>
        <v>14.887640449438216</v>
      </c>
      <c r="M9" s="162">
        <f t="shared" si="10"/>
        <v>8.1460674157303288</v>
      </c>
      <c r="N9" s="162">
        <f t="shared" si="11"/>
        <v>10.955056179775283</v>
      </c>
      <c r="O9" s="162">
        <f t="shared" si="18"/>
        <v>97.752808988764045</v>
      </c>
      <c r="P9" s="163">
        <v>80</v>
      </c>
      <c r="Q9" s="68">
        <v>20</v>
      </c>
      <c r="R9" s="68">
        <v>356</v>
      </c>
      <c r="S9" s="68">
        <v>123</v>
      </c>
      <c r="T9" s="68">
        <v>356</v>
      </c>
      <c r="U9" s="68">
        <v>84</v>
      </c>
      <c r="V9" s="68">
        <v>356</v>
      </c>
      <c r="W9" s="68">
        <v>53</v>
      </c>
      <c r="X9" s="68">
        <v>356</v>
      </c>
      <c r="Y9" s="68">
        <v>29</v>
      </c>
      <c r="Z9" s="68">
        <v>356</v>
      </c>
      <c r="AA9" s="68">
        <v>39</v>
      </c>
      <c r="AB9" s="68">
        <v>356</v>
      </c>
      <c r="AC9" s="68">
        <f t="shared" si="19"/>
        <v>348</v>
      </c>
      <c r="AD9" s="68">
        <v>356</v>
      </c>
      <c r="AO9" s="85"/>
      <c r="AP9" s="85"/>
      <c r="AT9" s="85"/>
      <c r="AU9" s="85"/>
    </row>
    <row r="10" spans="1:47">
      <c r="A10" s="35" t="s">
        <v>85</v>
      </c>
      <c r="B10" s="35" t="s">
        <v>86</v>
      </c>
      <c r="C10" s="36">
        <f t="shared" si="14"/>
        <v>9.3959731543624159</v>
      </c>
      <c r="D10" s="36">
        <f t="shared" si="15"/>
        <v>39.597315436241608</v>
      </c>
      <c r="E10" s="36">
        <f t="shared" si="2"/>
        <v>59.060402684563762</v>
      </c>
      <c r="F10" s="36">
        <f t="shared" si="3"/>
        <v>73.154362416107389</v>
      </c>
      <c r="G10" s="36">
        <f t="shared" si="4"/>
        <v>85.90604026845638</v>
      </c>
      <c r="H10" s="36">
        <f t="shared" si="16"/>
        <v>97.31543624161074</v>
      </c>
      <c r="I10" s="36" t="str">
        <f t="shared" si="17"/>
        <v>44 - 60</v>
      </c>
      <c r="J10" s="161">
        <f t="shared" si="7"/>
        <v>30.201342281879192</v>
      </c>
      <c r="K10" s="162">
        <f t="shared" si="8"/>
        <v>19.463087248322154</v>
      </c>
      <c r="L10" s="162">
        <f t="shared" si="9"/>
        <v>14.093959731543627</v>
      </c>
      <c r="M10" s="162">
        <f t="shared" si="10"/>
        <v>12.75167785234899</v>
      </c>
      <c r="N10" s="162">
        <f t="shared" si="11"/>
        <v>11.409395973154361</v>
      </c>
      <c r="O10" s="162">
        <f t="shared" si="18"/>
        <v>97.31543624161074</v>
      </c>
      <c r="P10" s="163">
        <v>80</v>
      </c>
      <c r="Q10" s="68">
        <v>14</v>
      </c>
      <c r="R10" s="68">
        <v>149</v>
      </c>
      <c r="S10" s="68">
        <v>45</v>
      </c>
      <c r="T10" s="68">
        <v>149</v>
      </c>
      <c r="U10" s="68">
        <v>29</v>
      </c>
      <c r="V10" s="68">
        <v>149</v>
      </c>
      <c r="W10" s="68">
        <v>21</v>
      </c>
      <c r="X10" s="68">
        <v>149</v>
      </c>
      <c r="Y10" s="68">
        <v>19</v>
      </c>
      <c r="Z10" s="68">
        <v>149</v>
      </c>
      <c r="AA10" s="68">
        <v>17</v>
      </c>
      <c r="AB10" s="68">
        <v>149</v>
      </c>
      <c r="AC10" s="68">
        <f t="shared" si="19"/>
        <v>145</v>
      </c>
      <c r="AD10" s="68">
        <v>149</v>
      </c>
      <c r="AO10" s="85"/>
      <c r="AP10" s="85"/>
    </row>
    <row r="11" spans="1:47">
      <c r="A11" s="35" t="s">
        <v>99</v>
      </c>
      <c r="B11" s="35" t="s">
        <v>47</v>
      </c>
      <c r="C11" s="36">
        <f t="shared" si="14"/>
        <v>37.354085603112843</v>
      </c>
      <c r="D11" s="36">
        <f t="shared" si="15"/>
        <v>53.307392996108952</v>
      </c>
      <c r="E11" s="36">
        <f t="shared" si="2"/>
        <v>69.260700389105054</v>
      </c>
      <c r="F11" s="36">
        <f t="shared" si="3"/>
        <v>85.214007782101163</v>
      </c>
      <c r="G11" s="36">
        <f t="shared" si="4"/>
        <v>85.214007782101163</v>
      </c>
      <c r="H11" s="36">
        <f t="shared" si="16"/>
        <v>94.941634241245126</v>
      </c>
      <c r="I11" s="36" t="str">
        <f t="shared" si="17"/>
        <v>47 - 59</v>
      </c>
      <c r="J11" s="161">
        <f t="shared" si="7"/>
        <v>15.953307392996109</v>
      </c>
      <c r="K11" s="162">
        <f t="shared" si="8"/>
        <v>15.953307392996102</v>
      </c>
      <c r="L11" s="162">
        <f t="shared" si="9"/>
        <v>15.953307392996109</v>
      </c>
      <c r="M11" s="162">
        <f t="shared" si="10"/>
        <v>0</v>
      </c>
      <c r="N11" s="162">
        <f t="shared" si="11"/>
        <v>9.7276264591439627</v>
      </c>
      <c r="O11" s="162">
        <f t="shared" si="18"/>
        <v>94.941634241245126</v>
      </c>
      <c r="P11" s="163">
        <v>80</v>
      </c>
      <c r="Q11" s="68">
        <v>96</v>
      </c>
      <c r="R11" s="68">
        <v>257</v>
      </c>
      <c r="S11" s="68">
        <v>41</v>
      </c>
      <c r="T11" s="68">
        <v>257</v>
      </c>
      <c r="U11" s="68">
        <v>41</v>
      </c>
      <c r="V11" s="68">
        <v>257</v>
      </c>
      <c r="W11" s="68">
        <v>41</v>
      </c>
      <c r="X11" s="68">
        <v>257</v>
      </c>
      <c r="Y11" s="68">
        <v>0</v>
      </c>
      <c r="Z11" s="68">
        <v>257</v>
      </c>
      <c r="AA11" s="68">
        <v>25</v>
      </c>
      <c r="AB11" s="68">
        <v>257</v>
      </c>
      <c r="AC11" s="68">
        <f t="shared" si="19"/>
        <v>244</v>
      </c>
      <c r="AD11" s="68">
        <v>257</v>
      </c>
      <c r="AO11" s="85"/>
      <c r="AP11" s="85"/>
    </row>
    <row r="12" spans="1:47">
      <c r="A12" s="35" t="s">
        <v>44</v>
      </c>
      <c r="B12" s="35" t="s">
        <v>45</v>
      </c>
      <c r="C12" s="36">
        <f t="shared" si="14"/>
        <v>6.3829787234042552</v>
      </c>
      <c r="D12" s="36">
        <f t="shared" si="15"/>
        <v>39.00709219858156</v>
      </c>
      <c r="E12" s="36">
        <f t="shared" si="2"/>
        <v>56.737588652482273</v>
      </c>
      <c r="F12" s="36">
        <f t="shared" si="3"/>
        <v>73.049645390070921</v>
      </c>
      <c r="G12" s="36">
        <f t="shared" si="4"/>
        <v>82.978723404255319</v>
      </c>
      <c r="H12" s="36">
        <f t="shared" si="16"/>
        <v>96.453900709219852</v>
      </c>
      <c r="I12" s="36" t="str">
        <f t="shared" si="17"/>
        <v>41 - 57</v>
      </c>
      <c r="J12" s="161">
        <f t="shared" si="7"/>
        <v>32.624113475177303</v>
      </c>
      <c r="K12" s="162">
        <f t="shared" si="8"/>
        <v>17.730496453900713</v>
      </c>
      <c r="L12" s="162">
        <f t="shared" si="9"/>
        <v>16.312056737588648</v>
      </c>
      <c r="M12" s="162">
        <f t="shared" si="10"/>
        <v>9.9290780141843982</v>
      </c>
      <c r="N12" s="162">
        <f t="shared" si="11"/>
        <v>13.475177304964532</v>
      </c>
      <c r="O12" s="162">
        <f t="shared" si="18"/>
        <v>96.453900709219852</v>
      </c>
      <c r="P12" s="163">
        <v>80</v>
      </c>
      <c r="Q12" s="68">
        <v>9</v>
      </c>
      <c r="R12" s="68">
        <v>141</v>
      </c>
      <c r="S12" s="68">
        <v>46</v>
      </c>
      <c r="T12" s="68">
        <v>141</v>
      </c>
      <c r="U12" s="68">
        <v>25</v>
      </c>
      <c r="V12" s="68">
        <v>141</v>
      </c>
      <c r="W12" s="68">
        <v>23</v>
      </c>
      <c r="X12" s="68">
        <v>141</v>
      </c>
      <c r="Y12" s="68">
        <v>14</v>
      </c>
      <c r="Z12" s="68">
        <v>141</v>
      </c>
      <c r="AA12" s="68">
        <v>19</v>
      </c>
      <c r="AB12" s="68">
        <v>141</v>
      </c>
      <c r="AC12" s="68">
        <f t="shared" si="19"/>
        <v>136</v>
      </c>
      <c r="AD12" s="68">
        <v>141</v>
      </c>
      <c r="AO12" s="85"/>
      <c r="AP12" s="85"/>
      <c r="AT12" s="85"/>
      <c r="AU12" s="85"/>
    </row>
    <row r="13" spans="1:47">
      <c r="A13" s="35" t="s">
        <v>68</v>
      </c>
      <c r="B13" s="35" t="s">
        <v>67</v>
      </c>
      <c r="C13" s="36">
        <f t="shared" si="14"/>
        <v>0.78740157480314954</v>
      </c>
      <c r="D13" s="36">
        <f t="shared" si="15"/>
        <v>27.559055118110237</v>
      </c>
      <c r="E13" s="36">
        <f t="shared" si="2"/>
        <v>57.480314960629919</v>
      </c>
      <c r="F13" s="36">
        <f t="shared" si="3"/>
        <v>78.740157480314963</v>
      </c>
      <c r="G13" s="36">
        <f t="shared" si="4"/>
        <v>82.677165354330711</v>
      </c>
      <c r="H13" s="36">
        <f t="shared" si="16"/>
        <v>97.637795275590548</v>
      </c>
      <c r="I13" s="36" t="str">
        <f t="shared" si="17"/>
        <v>24 - 40</v>
      </c>
      <c r="J13" s="161">
        <f t="shared" si="7"/>
        <v>26.771653543307089</v>
      </c>
      <c r="K13" s="162">
        <f t="shared" si="8"/>
        <v>29.921259842519682</v>
      </c>
      <c r="L13" s="162">
        <f t="shared" si="9"/>
        <v>21.259842519685044</v>
      </c>
      <c r="M13" s="162">
        <f t="shared" si="10"/>
        <v>3.9370078740157481</v>
      </c>
      <c r="N13" s="162">
        <f t="shared" si="11"/>
        <v>14.960629921259837</v>
      </c>
      <c r="O13" s="162">
        <f t="shared" si="18"/>
        <v>97.637795275590548</v>
      </c>
      <c r="P13" s="163">
        <v>80</v>
      </c>
      <c r="Q13" s="68">
        <v>1</v>
      </c>
      <c r="R13" s="68">
        <v>127</v>
      </c>
      <c r="S13" s="68">
        <v>34</v>
      </c>
      <c r="T13" s="68">
        <v>127</v>
      </c>
      <c r="U13" s="68">
        <v>38</v>
      </c>
      <c r="V13" s="68">
        <v>127</v>
      </c>
      <c r="W13" s="68">
        <v>27</v>
      </c>
      <c r="X13" s="68">
        <v>127</v>
      </c>
      <c r="Y13" s="68">
        <v>5</v>
      </c>
      <c r="Z13" s="68">
        <v>127</v>
      </c>
      <c r="AA13" s="68">
        <v>19</v>
      </c>
      <c r="AB13" s="68">
        <v>127</v>
      </c>
      <c r="AC13" s="68">
        <f t="shared" si="19"/>
        <v>124</v>
      </c>
      <c r="AD13" s="68">
        <v>127</v>
      </c>
      <c r="AO13" s="85"/>
      <c r="AP13" s="85"/>
    </row>
    <row r="14" spans="1:47">
      <c r="A14" s="35" t="s">
        <v>53</v>
      </c>
      <c r="B14" s="35" t="s">
        <v>54</v>
      </c>
      <c r="C14" s="36">
        <f t="shared" si="14"/>
        <v>58.695652173913047</v>
      </c>
      <c r="D14" s="36">
        <f t="shared" si="15"/>
        <v>67.391304347826093</v>
      </c>
      <c r="E14" s="36">
        <f t="shared" si="2"/>
        <v>80.434782608695656</v>
      </c>
      <c r="F14" s="36">
        <f t="shared" si="3"/>
        <v>82.608695652173907</v>
      </c>
      <c r="G14" s="36">
        <f t="shared" si="4"/>
        <v>82.608695652173907</v>
      </c>
      <c r="H14" s="36">
        <f t="shared" si="16"/>
        <v>86.956521739130437</v>
      </c>
      <c r="I14" s="36" t="str">
        <f t="shared" si="17"/>
        <v>53 - 79</v>
      </c>
      <c r="J14" s="161">
        <f t="shared" si="7"/>
        <v>8.6956521739130466</v>
      </c>
      <c r="K14" s="162">
        <f t="shared" si="8"/>
        <v>13.043478260869563</v>
      </c>
      <c r="L14" s="162">
        <f t="shared" si="9"/>
        <v>2.173913043478251</v>
      </c>
      <c r="M14" s="162">
        <f t="shared" si="10"/>
        <v>0</v>
      </c>
      <c r="N14" s="162">
        <f t="shared" si="11"/>
        <v>4.3478260869565304</v>
      </c>
      <c r="O14" s="162">
        <f t="shared" si="18"/>
        <v>86.956521739130437</v>
      </c>
      <c r="P14" s="163">
        <v>80</v>
      </c>
      <c r="Q14" s="68">
        <v>27</v>
      </c>
      <c r="R14" s="68">
        <v>46</v>
      </c>
      <c r="S14" s="68">
        <v>4</v>
      </c>
      <c r="T14" s="68">
        <v>46</v>
      </c>
      <c r="U14" s="68">
        <v>6</v>
      </c>
      <c r="V14" s="68">
        <v>46</v>
      </c>
      <c r="W14" s="68">
        <v>1</v>
      </c>
      <c r="X14" s="68">
        <v>46</v>
      </c>
      <c r="Y14" s="68">
        <v>0</v>
      </c>
      <c r="Z14" s="68">
        <v>46</v>
      </c>
      <c r="AA14" s="68">
        <v>2</v>
      </c>
      <c r="AB14" s="68">
        <v>46</v>
      </c>
      <c r="AC14" s="68">
        <f t="shared" si="19"/>
        <v>40</v>
      </c>
      <c r="AD14" s="68">
        <v>46</v>
      </c>
      <c r="AO14" s="85"/>
      <c r="AP14" s="85"/>
    </row>
    <row r="15" spans="1:47">
      <c r="A15" s="35" t="s">
        <v>100</v>
      </c>
      <c r="B15" s="35" t="s">
        <v>51</v>
      </c>
      <c r="C15" s="36">
        <f t="shared" si="14"/>
        <v>30.716723549488055</v>
      </c>
      <c r="D15" s="36">
        <f t="shared" si="15"/>
        <v>46.928327645051191</v>
      </c>
      <c r="E15" s="36">
        <f t="shared" si="2"/>
        <v>61.092150170648466</v>
      </c>
      <c r="F15" s="36">
        <f t="shared" si="3"/>
        <v>69.6245733788396</v>
      </c>
      <c r="G15" s="36">
        <f t="shared" si="4"/>
        <v>79.010238907849825</v>
      </c>
      <c r="H15" s="36">
        <f t="shared" si="16"/>
        <v>95.221843003412971</v>
      </c>
      <c r="I15" s="36" t="str">
        <f t="shared" si="17"/>
        <v>52 - 60</v>
      </c>
      <c r="J15" s="161">
        <f t="shared" si="7"/>
        <v>16.211604095563136</v>
      </c>
      <c r="K15" s="162">
        <f t="shared" si="8"/>
        <v>14.163822525597276</v>
      </c>
      <c r="L15" s="162">
        <f t="shared" si="9"/>
        <v>8.5324232081911333</v>
      </c>
      <c r="M15" s="162">
        <f t="shared" si="10"/>
        <v>9.3856655290102253</v>
      </c>
      <c r="N15" s="162">
        <f t="shared" si="11"/>
        <v>16.211604095563146</v>
      </c>
      <c r="O15" s="162">
        <f t="shared" si="18"/>
        <v>95.221843003412971</v>
      </c>
      <c r="P15" s="163">
        <v>80</v>
      </c>
      <c r="Q15" s="68">
        <v>180</v>
      </c>
      <c r="R15" s="68">
        <v>586</v>
      </c>
      <c r="S15" s="68">
        <v>95</v>
      </c>
      <c r="T15" s="68">
        <v>586</v>
      </c>
      <c r="U15" s="68">
        <v>83</v>
      </c>
      <c r="V15" s="68">
        <v>586</v>
      </c>
      <c r="W15" s="68">
        <v>50</v>
      </c>
      <c r="X15" s="68">
        <v>586</v>
      </c>
      <c r="Y15" s="68">
        <v>55</v>
      </c>
      <c r="Z15" s="68">
        <v>586</v>
      </c>
      <c r="AA15" s="68">
        <v>95</v>
      </c>
      <c r="AB15" s="68">
        <v>586</v>
      </c>
      <c r="AC15" s="68">
        <f t="shared" si="19"/>
        <v>558</v>
      </c>
      <c r="AD15" s="68">
        <v>586</v>
      </c>
      <c r="AO15" s="85"/>
      <c r="AP15" s="85"/>
      <c r="AT15" s="85"/>
      <c r="AU15" s="85"/>
    </row>
    <row r="16" spans="1:47">
      <c r="A16" s="35" t="s">
        <v>73</v>
      </c>
      <c r="B16" s="35" t="s">
        <v>74</v>
      </c>
      <c r="C16" s="36">
        <f t="shared" si="14"/>
        <v>3.0303030303030303</v>
      </c>
      <c r="D16" s="36">
        <f t="shared" si="15"/>
        <v>40.404040404040401</v>
      </c>
      <c r="E16" s="36">
        <f t="shared" si="2"/>
        <v>62.62626262626263</v>
      </c>
      <c r="F16" s="36">
        <f t="shared" si="3"/>
        <v>74.747474747474755</v>
      </c>
      <c r="G16" s="36">
        <f t="shared" si="4"/>
        <v>74.747474747474755</v>
      </c>
      <c r="H16" s="36">
        <f t="shared" si="16"/>
        <v>88.888888888888886</v>
      </c>
      <c r="I16" s="36" t="str">
        <f t="shared" si="17"/>
        <v>31 - 50</v>
      </c>
      <c r="J16" s="161">
        <f t="shared" si="7"/>
        <v>37.37373737373737</v>
      </c>
      <c r="K16" s="162">
        <f t="shared" si="8"/>
        <v>22.222222222222229</v>
      </c>
      <c r="L16" s="162">
        <f t="shared" si="9"/>
        <v>12.121212121212125</v>
      </c>
      <c r="M16" s="162">
        <f t="shared" si="10"/>
        <v>0</v>
      </c>
      <c r="N16" s="162">
        <f t="shared" si="11"/>
        <v>14.141414141414131</v>
      </c>
      <c r="O16" s="162">
        <f t="shared" si="18"/>
        <v>88.888888888888886</v>
      </c>
      <c r="P16" s="163">
        <v>80</v>
      </c>
      <c r="Q16" s="68">
        <v>3</v>
      </c>
      <c r="R16" s="68">
        <v>99</v>
      </c>
      <c r="S16" s="68">
        <v>37</v>
      </c>
      <c r="T16" s="68">
        <v>99</v>
      </c>
      <c r="U16" s="68">
        <v>22</v>
      </c>
      <c r="V16" s="68">
        <v>99</v>
      </c>
      <c r="W16" s="68">
        <v>12</v>
      </c>
      <c r="X16" s="68">
        <v>99</v>
      </c>
      <c r="Y16" s="68">
        <v>0</v>
      </c>
      <c r="Z16" s="68">
        <v>99</v>
      </c>
      <c r="AA16" s="68">
        <v>14</v>
      </c>
      <c r="AB16" s="68">
        <v>99</v>
      </c>
      <c r="AC16" s="68">
        <f t="shared" si="19"/>
        <v>88</v>
      </c>
      <c r="AD16" s="68">
        <v>99</v>
      </c>
      <c r="AO16" s="85"/>
      <c r="AP16" s="85"/>
    </row>
    <row r="17" spans="1:47">
      <c r="A17" s="35" t="s">
        <v>60</v>
      </c>
      <c r="B17" s="35" t="s">
        <v>61</v>
      </c>
      <c r="C17" s="36">
        <f t="shared" si="14"/>
        <v>3.4632034632034632</v>
      </c>
      <c r="D17" s="36">
        <f t="shared" si="15"/>
        <v>21.645021645021643</v>
      </c>
      <c r="E17" s="36">
        <f t="shared" si="2"/>
        <v>41.99134199134199</v>
      </c>
      <c r="F17" s="36">
        <f t="shared" si="3"/>
        <v>58.441558441558442</v>
      </c>
      <c r="G17" s="36">
        <f t="shared" si="4"/>
        <v>74.025974025974023</v>
      </c>
      <c r="H17" s="36">
        <f t="shared" si="16"/>
        <v>92.20779220779221</v>
      </c>
      <c r="I17" s="36" t="str">
        <f t="shared" si="17"/>
        <v>31 - 44</v>
      </c>
      <c r="J17" s="161">
        <f t="shared" si="7"/>
        <v>18.18181818181818</v>
      </c>
      <c r="K17" s="162">
        <f t="shared" si="8"/>
        <v>20.346320346320347</v>
      </c>
      <c r="L17" s="162">
        <f t="shared" si="9"/>
        <v>16.450216450216452</v>
      </c>
      <c r="M17" s="162">
        <f t="shared" si="10"/>
        <v>15.584415584415581</v>
      </c>
      <c r="N17" s="162">
        <f t="shared" si="11"/>
        <v>18.181818181818187</v>
      </c>
      <c r="O17" s="162">
        <f t="shared" si="18"/>
        <v>92.20779220779221</v>
      </c>
      <c r="P17" s="163">
        <v>80</v>
      </c>
      <c r="Q17" s="68">
        <v>8</v>
      </c>
      <c r="R17" s="68">
        <v>231</v>
      </c>
      <c r="S17" s="68">
        <v>42</v>
      </c>
      <c r="T17" s="68">
        <v>231</v>
      </c>
      <c r="U17" s="68">
        <v>47</v>
      </c>
      <c r="V17" s="68">
        <v>231</v>
      </c>
      <c r="W17" s="68">
        <v>38</v>
      </c>
      <c r="X17" s="68">
        <v>231</v>
      </c>
      <c r="Y17" s="68">
        <v>36</v>
      </c>
      <c r="Z17" s="68">
        <v>231</v>
      </c>
      <c r="AA17" s="68">
        <v>42</v>
      </c>
      <c r="AB17" s="68">
        <v>231</v>
      </c>
      <c r="AC17" s="68">
        <f t="shared" si="19"/>
        <v>213</v>
      </c>
      <c r="AD17" s="68">
        <v>231</v>
      </c>
      <c r="AO17" s="85"/>
      <c r="AP17" s="85"/>
    </row>
    <row r="18" spans="1:47">
      <c r="A18" s="35" t="s">
        <v>97</v>
      </c>
      <c r="B18" s="35" t="s">
        <v>98</v>
      </c>
      <c r="C18" s="36">
        <f t="shared" si="14"/>
        <v>7.2625698324022352</v>
      </c>
      <c r="D18" s="36">
        <f t="shared" si="15"/>
        <v>37.988826815642454</v>
      </c>
      <c r="E18" s="36">
        <f t="shared" si="2"/>
        <v>38.547486033519554</v>
      </c>
      <c r="F18" s="36">
        <f t="shared" si="3"/>
        <v>51.955307262569825</v>
      </c>
      <c r="G18" s="36">
        <f t="shared" si="4"/>
        <v>73.743016759776538</v>
      </c>
      <c r="H18" s="36">
        <f t="shared" si="16"/>
        <v>95.530726256983243</v>
      </c>
      <c r="I18" s="36" t="str">
        <f t="shared" si="17"/>
        <v>52 - 67</v>
      </c>
      <c r="J18" s="161">
        <f t="shared" si="7"/>
        <v>30.726256983240219</v>
      </c>
      <c r="K18" s="162">
        <f t="shared" si="8"/>
        <v>0.55865921787709993</v>
      </c>
      <c r="L18" s="162">
        <f t="shared" si="9"/>
        <v>13.407821229050271</v>
      </c>
      <c r="M18" s="162">
        <f t="shared" si="10"/>
        <v>21.787709497206713</v>
      </c>
      <c r="N18" s="162">
        <f t="shared" si="11"/>
        <v>21.787709497206706</v>
      </c>
      <c r="O18" s="162">
        <f t="shared" si="18"/>
        <v>95.530726256983243</v>
      </c>
      <c r="P18" s="163">
        <v>80</v>
      </c>
      <c r="Q18" s="68">
        <v>13</v>
      </c>
      <c r="R18" s="68">
        <v>179</v>
      </c>
      <c r="S18" s="68">
        <v>55</v>
      </c>
      <c r="T18" s="68">
        <v>179</v>
      </c>
      <c r="U18" s="68">
        <v>1</v>
      </c>
      <c r="V18" s="68">
        <v>179</v>
      </c>
      <c r="W18" s="68">
        <v>24</v>
      </c>
      <c r="X18" s="68">
        <v>179</v>
      </c>
      <c r="Y18" s="68">
        <v>39</v>
      </c>
      <c r="Z18" s="68">
        <v>179</v>
      </c>
      <c r="AA18" s="68">
        <v>39</v>
      </c>
      <c r="AB18" s="68">
        <v>179</v>
      </c>
      <c r="AC18" s="68">
        <f t="shared" si="19"/>
        <v>171</v>
      </c>
      <c r="AD18" s="68">
        <v>179</v>
      </c>
      <c r="AO18" s="85"/>
      <c r="AP18" s="85"/>
    </row>
    <row r="19" spans="1:47">
      <c r="A19" s="35" t="s">
        <v>82</v>
      </c>
      <c r="B19" s="35" t="s">
        <v>83</v>
      </c>
      <c r="C19" s="36">
        <f t="shared" si="14"/>
        <v>1.7391304347826086</v>
      </c>
      <c r="D19" s="36">
        <f t="shared" si="15"/>
        <v>18.695652173913043</v>
      </c>
      <c r="E19" s="36">
        <f t="shared" si="2"/>
        <v>43.478260869565219</v>
      </c>
      <c r="F19" s="36">
        <f t="shared" si="3"/>
        <v>56.521739130434781</v>
      </c>
      <c r="G19" s="36">
        <f t="shared" si="4"/>
        <v>72.608695652173921</v>
      </c>
      <c r="H19" s="36">
        <f t="shared" si="16"/>
        <v>90.869565217391298</v>
      </c>
      <c r="I19" s="36" t="str">
        <f t="shared" si="17"/>
        <v>29 - 41</v>
      </c>
      <c r="J19" s="161">
        <f t="shared" si="7"/>
        <v>16.956521739130434</v>
      </c>
      <c r="K19" s="162">
        <f t="shared" si="8"/>
        <v>24.782608695652176</v>
      </c>
      <c r="L19" s="162">
        <f t="shared" si="9"/>
        <v>13.043478260869563</v>
      </c>
      <c r="M19" s="162">
        <f t="shared" si="10"/>
        <v>16.08695652173914</v>
      </c>
      <c r="N19" s="162">
        <f t="shared" si="11"/>
        <v>18.260869565217376</v>
      </c>
      <c r="O19" s="162">
        <f t="shared" si="18"/>
        <v>90.869565217391298</v>
      </c>
      <c r="P19" s="163">
        <v>80</v>
      </c>
      <c r="Q19" s="68">
        <v>4</v>
      </c>
      <c r="R19" s="68">
        <v>230</v>
      </c>
      <c r="S19" s="68">
        <v>39</v>
      </c>
      <c r="T19" s="68">
        <v>230</v>
      </c>
      <c r="U19" s="68">
        <v>57</v>
      </c>
      <c r="V19" s="68">
        <v>230</v>
      </c>
      <c r="W19" s="68">
        <v>30</v>
      </c>
      <c r="X19" s="68">
        <v>230</v>
      </c>
      <c r="Y19" s="68">
        <v>37</v>
      </c>
      <c r="Z19" s="68">
        <v>230</v>
      </c>
      <c r="AA19" s="68">
        <v>42</v>
      </c>
      <c r="AB19" s="68">
        <v>230</v>
      </c>
      <c r="AC19" s="68">
        <f t="shared" si="19"/>
        <v>209</v>
      </c>
      <c r="AD19" s="68">
        <v>230</v>
      </c>
      <c r="AO19" s="85"/>
      <c r="AP19" s="85"/>
    </row>
    <row r="20" spans="1:47">
      <c r="A20" s="35" t="s">
        <v>57</v>
      </c>
      <c r="B20" s="35" t="s">
        <v>58</v>
      </c>
      <c r="C20" s="36">
        <f t="shared" si="14"/>
        <v>26.666666666666668</v>
      </c>
      <c r="D20" s="36">
        <f t="shared" si="15"/>
        <v>28.888888888888886</v>
      </c>
      <c r="E20" s="36">
        <f t="shared" si="2"/>
        <v>40</v>
      </c>
      <c r="F20" s="36">
        <f t="shared" si="3"/>
        <v>55.555555555555557</v>
      </c>
      <c r="G20" s="36">
        <f t="shared" si="4"/>
        <v>71.111111111111114</v>
      </c>
      <c r="H20" s="36">
        <f t="shared" si="16"/>
        <v>93.333333333333329</v>
      </c>
      <c r="I20" s="36" t="str">
        <f t="shared" si="17"/>
        <v>31 - 59</v>
      </c>
      <c r="J20" s="161">
        <f t="shared" si="7"/>
        <v>2.2222222222222179</v>
      </c>
      <c r="K20" s="162">
        <f t="shared" si="8"/>
        <v>11.111111111111114</v>
      </c>
      <c r="L20" s="162">
        <f t="shared" si="9"/>
        <v>15.555555555555557</v>
      </c>
      <c r="M20" s="162">
        <f t="shared" si="10"/>
        <v>15.555555555555557</v>
      </c>
      <c r="N20" s="162">
        <f t="shared" si="11"/>
        <v>22.222222222222214</v>
      </c>
      <c r="O20" s="162">
        <f t="shared" si="18"/>
        <v>93.333333333333329</v>
      </c>
      <c r="P20" s="163">
        <v>80</v>
      </c>
      <c r="Q20" s="68">
        <v>12</v>
      </c>
      <c r="R20" s="68">
        <v>45</v>
      </c>
      <c r="S20" s="68">
        <v>1</v>
      </c>
      <c r="T20" s="68">
        <v>45</v>
      </c>
      <c r="U20" s="68">
        <v>5</v>
      </c>
      <c r="V20" s="68">
        <v>45</v>
      </c>
      <c r="W20" s="68">
        <v>7</v>
      </c>
      <c r="X20" s="68">
        <v>45</v>
      </c>
      <c r="Y20" s="68">
        <v>7</v>
      </c>
      <c r="Z20" s="68">
        <v>45</v>
      </c>
      <c r="AA20" s="68">
        <v>10</v>
      </c>
      <c r="AB20" s="68">
        <v>45</v>
      </c>
      <c r="AC20" s="68">
        <f t="shared" si="19"/>
        <v>42</v>
      </c>
      <c r="AD20" s="68">
        <v>45</v>
      </c>
      <c r="AO20" s="85"/>
      <c r="AP20" s="85"/>
    </row>
    <row r="21" spans="1:47">
      <c r="A21" s="35" t="s">
        <v>13</v>
      </c>
      <c r="B21" s="35" t="s">
        <v>42</v>
      </c>
      <c r="C21" s="36">
        <f t="shared" si="14"/>
        <v>4.3478260869565215</v>
      </c>
      <c r="D21" s="36">
        <f t="shared" si="15"/>
        <v>18.633540372670808</v>
      </c>
      <c r="E21" s="36">
        <f t="shared" si="2"/>
        <v>36.645962732919259</v>
      </c>
      <c r="F21" s="36">
        <f t="shared" si="3"/>
        <v>54.658385093167702</v>
      </c>
      <c r="G21" s="36">
        <f t="shared" si="4"/>
        <v>70.186335403726702</v>
      </c>
      <c r="H21" s="36">
        <f t="shared" si="16"/>
        <v>90.683229813664596</v>
      </c>
      <c r="I21" s="36" t="str">
        <f t="shared" si="17"/>
        <v>27 - 42</v>
      </c>
      <c r="J21" s="161">
        <f t="shared" si="7"/>
        <v>14.285714285714286</v>
      </c>
      <c r="K21" s="162">
        <f t="shared" si="8"/>
        <v>18.012422360248451</v>
      </c>
      <c r="L21" s="162">
        <f t="shared" si="9"/>
        <v>18.012422360248443</v>
      </c>
      <c r="M21" s="162">
        <f t="shared" si="10"/>
        <v>15.527950310559</v>
      </c>
      <c r="N21" s="162">
        <f t="shared" si="11"/>
        <v>20.496894409937894</v>
      </c>
      <c r="O21" s="162">
        <f t="shared" si="18"/>
        <v>90.683229813664596</v>
      </c>
      <c r="P21" s="163">
        <v>80</v>
      </c>
      <c r="Q21" s="68">
        <v>7</v>
      </c>
      <c r="R21" s="68">
        <v>161</v>
      </c>
      <c r="S21" s="68">
        <v>23</v>
      </c>
      <c r="T21" s="68">
        <v>161</v>
      </c>
      <c r="U21" s="68">
        <v>29</v>
      </c>
      <c r="V21" s="68">
        <v>161</v>
      </c>
      <c r="W21" s="68">
        <v>29</v>
      </c>
      <c r="X21" s="68">
        <v>161</v>
      </c>
      <c r="Y21" s="68">
        <v>25</v>
      </c>
      <c r="Z21" s="68">
        <v>161</v>
      </c>
      <c r="AA21" s="68">
        <v>33</v>
      </c>
      <c r="AB21" s="68">
        <v>161</v>
      </c>
      <c r="AC21" s="68">
        <f t="shared" si="19"/>
        <v>146</v>
      </c>
      <c r="AD21" s="68">
        <v>161</v>
      </c>
      <c r="AO21" s="85"/>
      <c r="AP21" s="85"/>
      <c r="AT21" s="85"/>
      <c r="AU21" s="85"/>
    </row>
    <row r="22" spans="1:47">
      <c r="A22" s="35" t="s">
        <v>22</v>
      </c>
      <c r="B22" s="35" t="s">
        <v>88</v>
      </c>
      <c r="C22" s="36">
        <f t="shared" si="14"/>
        <v>0</v>
      </c>
      <c r="D22" s="36">
        <f t="shared" si="15"/>
        <v>10</v>
      </c>
      <c r="E22" s="36">
        <f t="shared" si="2"/>
        <v>30</v>
      </c>
      <c r="F22" s="36">
        <f t="shared" si="3"/>
        <v>60</v>
      </c>
      <c r="G22" s="36">
        <f t="shared" si="4"/>
        <v>70</v>
      </c>
      <c r="H22" s="36">
        <f t="shared" si="16"/>
        <v>80</v>
      </c>
      <c r="I22" s="36" t="str">
        <f t="shared" si="17"/>
        <v>6 - 51</v>
      </c>
      <c r="J22" s="161">
        <f t="shared" si="7"/>
        <v>10</v>
      </c>
      <c r="K22" s="162">
        <f t="shared" si="8"/>
        <v>20</v>
      </c>
      <c r="L22" s="162">
        <f t="shared" si="9"/>
        <v>30</v>
      </c>
      <c r="M22" s="162">
        <f t="shared" si="10"/>
        <v>10</v>
      </c>
      <c r="N22" s="162">
        <f t="shared" si="11"/>
        <v>10</v>
      </c>
      <c r="O22" s="162">
        <f t="shared" si="18"/>
        <v>80</v>
      </c>
      <c r="P22" s="163">
        <v>80</v>
      </c>
      <c r="Q22" s="68">
        <v>0</v>
      </c>
      <c r="R22" s="68">
        <v>10</v>
      </c>
      <c r="S22" s="68">
        <v>1</v>
      </c>
      <c r="T22" s="68">
        <v>10</v>
      </c>
      <c r="U22" s="68">
        <v>2</v>
      </c>
      <c r="V22" s="68">
        <v>10</v>
      </c>
      <c r="W22" s="68">
        <v>3</v>
      </c>
      <c r="X22" s="68">
        <v>10</v>
      </c>
      <c r="Y22" s="68">
        <v>1</v>
      </c>
      <c r="Z22" s="68">
        <v>10</v>
      </c>
      <c r="AA22" s="68">
        <v>1</v>
      </c>
      <c r="AB22" s="68">
        <v>10</v>
      </c>
      <c r="AC22" s="68">
        <f t="shared" si="19"/>
        <v>8</v>
      </c>
      <c r="AD22" s="68">
        <v>10</v>
      </c>
      <c r="AO22" s="85"/>
      <c r="AP22" s="85"/>
    </row>
    <row r="23" spans="1:47">
      <c r="A23" s="35" t="s">
        <v>103</v>
      </c>
      <c r="B23" s="35" t="s">
        <v>49</v>
      </c>
      <c r="C23" s="36">
        <f t="shared" si="14"/>
        <v>4.7058823529411766</v>
      </c>
      <c r="D23" s="36">
        <f t="shared" si="15"/>
        <v>25.882352941176475</v>
      </c>
      <c r="E23" s="36">
        <f t="shared" si="2"/>
        <v>44.313725490196077</v>
      </c>
      <c r="F23" s="36">
        <f t="shared" si="3"/>
        <v>51.764705882352949</v>
      </c>
      <c r="G23" s="36">
        <f t="shared" si="4"/>
        <v>58.039215686274517</v>
      </c>
      <c r="H23" s="36">
        <f t="shared" si="16"/>
        <v>85.490196078431367</v>
      </c>
      <c r="I23" s="36" t="str">
        <f t="shared" si="17"/>
        <v>27 - 38</v>
      </c>
      <c r="J23" s="164">
        <f t="shared" si="7"/>
        <v>21.176470588235297</v>
      </c>
      <c r="K23" s="165">
        <f t="shared" si="8"/>
        <v>18.431372549019603</v>
      </c>
      <c r="L23" s="165">
        <f t="shared" si="9"/>
        <v>7.4509803921568718</v>
      </c>
      <c r="M23" s="165">
        <f t="shared" si="10"/>
        <v>6.2745098039215677</v>
      </c>
      <c r="N23" s="165">
        <f t="shared" si="11"/>
        <v>27.45098039215685</v>
      </c>
      <c r="O23" s="165">
        <f t="shared" si="18"/>
        <v>85.490196078431367</v>
      </c>
      <c r="P23" s="166">
        <v>80</v>
      </c>
      <c r="Q23" s="68">
        <v>12</v>
      </c>
      <c r="R23" s="68">
        <v>255</v>
      </c>
      <c r="S23" s="68">
        <v>54</v>
      </c>
      <c r="T23" s="68">
        <v>255</v>
      </c>
      <c r="U23" s="68">
        <v>47</v>
      </c>
      <c r="V23" s="68">
        <v>255</v>
      </c>
      <c r="W23" s="68">
        <v>19</v>
      </c>
      <c r="X23" s="68">
        <v>255</v>
      </c>
      <c r="Y23" s="68">
        <v>16</v>
      </c>
      <c r="Z23" s="68">
        <v>255</v>
      </c>
      <c r="AA23" s="68">
        <v>70</v>
      </c>
      <c r="AB23" s="68">
        <v>255</v>
      </c>
      <c r="AC23" s="68">
        <f t="shared" si="19"/>
        <v>218</v>
      </c>
      <c r="AD23" s="68">
        <v>255</v>
      </c>
      <c r="AO23" s="85"/>
      <c r="AP23" s="85"/>
    </row>
    <row r="24" spans="1:47">
      <c r="A24" s="38"/>
      <c r="C24" s="32"/>
      <c r="D24" s="32"/>
      <c r="E24" s="32"/>
      <c r="F24" s="32"/>
      <c r="G24" s="32"/>
      <c r="H24" s="32"/>
      <c r="I24" s="32"/>
      <c r="J24" s="32"/>
    </row>
    <row r="25" spans="1:47">
      <c r="A25" s="38"/>
      <c r="C25" s="32"/>
      <c r="D25" s="32"/>
      <c r="E25" s="32"/>
      <c r="F25" s="32"/>
      <c r="G25" s="32"/>
      <c r="H25" s="32"/>
      <c r="I25" s="32"/>
      <c r="J25" s="32"/>
      <c r="K25" s="32"/>
      <c r="L25" s="32"/>
      <c r="M25" s="32"/>
      <c r="N25" s="32"/>
      <c r="O25" s="32"/>
      <c r="P25" s="32"/>
    </row>
    <row r="26" spans="1:47" ht="38.25" customHeight="1">
      <c r="A26" s="210" t="s">
        <v>90</v>
      </c>
      <c r="B26" s="211"/>
      <c r="C26" s="216" t="str">
        <f>G2</f>
        <v>Within 4 Days</v>
      </c>
      <c r="D26" s="216"/>
      <c r="E26" s="216"/>
      <c r="F26" s="217"/>
      <c r="H26" s="142"/>
      <c r="I26" s="142"/>
      <c r="J26" s="142"/>
      <c r="K26" s="142"/>
      <c r="L26" s="142"/>
      <c r="M26" s="142"/>
      <c r="N26" s="142"/>
      <c r="O26" s="32"/>
      <c r="P26" s="32"/>
      <c r="Q26" s="212"/>
      <c r="R26" s="212"/>
    </row>
    <row r="27" spans="1:47" ht="30" customHeight="1">
      <c r="A27" s="49"/>
      <c r="B27" s="39" t="s">
        <v>91</v>
      </c>
      <c r="C27" s="50" t="s">
        <v>27</v>
      </c>
      <c r="D27" s="50" t="s">
        <v>102</v>
      </c>
      <c r="E27" s="125" t="str">
        <f>AC2</f>
        <v>Numerator</v>
      </c>
      <c r="F27" s="122" t="str">
        <f>AD2</f>
        <v>Denominator</v>
      </c>
      <c r="H27" s="143"/>
      <c r="I27" s="143"/>
      <c r="J27" s="143"/>
      <c r="K27" s="143"/>
      <c r="L27" s="143"/>
      <c r="M27" s="143"/>
      <c r="N27" s="143"/>
      <c r="O27" s="32"/>
      <c r="P27" s="32"/>
      <c r="Q27" s="121"/>
      <c r="R27" s="121"/>
      <c r="Z27" s="1"/>
    </row>
    <row r="28" spans="1:47" ht="15" customHeight="1">
      <c r="A28" s="213"/>
      <c r="B28" s="40" t="s">
        <v>18</v>
      </c>
      <c r="C28" s="36">
        <f t="shared" ref="C28:C41" si="20">IF(ISERROR(E28/F28*100),"-",E28/F28*100)</f>
        <v>86.797752808988761</v>
      </c>
      <c r="D28" s="51" t="str">
        <f t="shared" ref="D28:D41" si="21">IF(ISERROR(IF(AND(F28&gt;0,ROUND(SUM(100*((2*E28+1.96^2)-(1.96*(SQRT(1.96^2+4*E28*(1-(E28/F28))))))/(2*(F28+1.96^2))),0)&lt;0),CONCATENATE(SUM(1*0)," - ",ROUND(SUM(100*((2*E28+1.96^2)+(1.96*(SQRT(1.96^2+4*E28*(1-(E28/F28))))))/(2*(F28+1.96^2))),0)),IF(AND(F28&gt;0,ROUND(SUM(100*((2*E28+1.96^2)-(1.96*(SQRT(1.96^2+4*E28*(1-(E28/F28))))))/(2*(F28+1.96^2))),0)&gt;=0),CONCATENATE(ROUND(SUM(100*((2*E28+1.96^2)-(1.96*(SQRT(1.96^2+4*E28*(1-(E28/F28))))))/(2*(F28+1.96^2))),0)," - ",ROUND(SUM(100*((2*E28+1.96^2)+(1.96*(SQRT(1.96^2+4*E28*(1-(E28/F28))))))/(2*(F28+1.96^2))),0)),""))),"-",IF(AND(F28&gt;0,ROUND(SUM(100*((2*E28+1.96^2)-(1.96*(SQRT(1.96^2+4*E28*(1-(E28/F28))))))/(2*(F28+1.96^2))),0)&lt;0),CONCATENATE(SUM(1*0)," - ",ROUND(SUM(100*((2*E28+1.96^2)+(1.96*(SQRT(1.96^2+4*E28*(1-(E28/F28))))))/(2*(F28+1.96^2))),0)),IF(AND(F28&gt;0,ROUND(SUM(100*((2*E28+1.96^2)-(1.96*(SQRT(1.96^2+4*E28*(1-(E28/F28))))))/(2*(F28+1.96^2))),0)&gt;=0),CONCATENATE(ROUND(SUM(100*((2*E28+1.96^2)-(1.96*(SQRT(1.96^2+4*E28*(1-(E28/F28))))))/(2*(F28+1.96^2))),0)," - ",ROUND(SUM(100*((2*E28+1.96^2)+(1.96*(SQRT(1.96^2+4*E28*(1-(E28/F28))))))/(2*(F28+1.96^2))),0)),"")))</f>
        <v>83 - 90</v>
      </c>
      <c r="E28" s="120">
        <v>309</v>
      </c>
      <c r="F28" s="145">
        <v>356</v>
      </c>
      <c r="H28" s="144"/>
      <c r="I28" s="144"/>
      <c r="J28" s="144"/>
      <c r="K28" s="144"/>
      <c r="L28" s="144"/>
      <c r="M28" s="144"/>
      <c r="N28" s="144"/>
      <c r="O28" s="32"/>
      <c r="P28" s="32"/>
      <c r="Q28" s="65">
        <f t="shared" ref="Q28:Q37" si="22">SUM(1*MID(D28,1,FIND(" - ",D28)-1))</f>
        <v>83</v>
      </c>
      <c r="R28" s="65">
        <f t="shared" ref="R28:R37" si="23">SUM(1*MID(D28,FIND(" - ",D28)+2,LEN(D28)))</f>
        <v>90</v>
      </c>
      <c r="Z28" s="1"/>
    </row>
    <row r="29" spans="1:47" ht="15" customHeight="1">
      <c r="A29" s="214"/>
      <c r="B29" s="40" t="s">
        <v>13</v>
      </c>
      <c r="C29" s="36">
        <f t="shared" si="20"/>
        <v>70.186335403726702</v>
      </c>
      <c r="D29" s="51" t="str">
        <f t="shared" si="21"/>
        <v>63 - 77</v>
      </c>
      <c r="E29" s="120">
        <v>113</v>
      </c>
      <c r="F29" s="70">
        <v>161</v>
      </c>
      <c r="H29" s="144"/>
      <c r="I29" s="144"/>
      <c r="J29" s="144"/>
      <c r="K29" s="144"/>
      <c r="L29" s="144"/>
      <c r="M29" s="144"/>
      <c r="N29" s="144"/>
      <c r="O29" s="32"/>
      <c r="P29" s="32"/>
      <c r="Q29" s="140">
        <f t="shared" si="22"/>
        <v>63</v>
      </c>
      <c r="R29" s="62">
        <f t="shared" si="23"/>
        <v>77</v>
      </c>
      <c r="T29" s="64"/>
      <c r="U29" s="64"/>
      <c r="V29" s="64"/>
      <c r="W29" s="64"/>
      <c r="X29" s="64"/>
      <c r="Y29" s="64"/>
      <c r="Z29" s="64"/>
    </row>
    <row r="30" spans="1:47" ht="15" customHeight="1">
      <c r="A30" s="214"/>
      <c r="B30" s="40" t="s">
        <v>16</v>
      </c>
      <c r="C30" s="36">
        <f t="shared" si="20"/>
        <v>82.978723404255319</v>
      </c>
      <c r="D30" s="51" t="str">
        <f t="shared" si="21"/>
        <v>76 - 88</v>
      </c>
      <c r="E30" s="120">
        <v>117</v>
      </c>
      <c r="F30" s="70">
        <v>141</v>
      </c>
      <c r="H30" s="144"/>
      <c r="I30" s="144"/>
      <c r="J30" s="144"/>
      <c r="K30" s="144"/>
      <c r="L30" s="144"/>
      <c r="M30" s="144"/>
      <c r="N30" s="144"/>
      <c r="O30" s="32"/>
      <c r="P30" s="32"/>
      <c r="Q30" s="140">
        <f t="shared" si="22"/>
        <v>76</v>
      </c>
      <c r="R30" s="62">
        <f t="shared" si="23"/>
        <v>88</v>
      </c>
      <c r="Z30" s="1"/>
    </row>
    <row r="31" spans="1:47" ht="15" customHeight="1">
      <c r="A31" s="214"/>
      <c r="B31" s="40" t="s">
        <v>15</v>
      </c>
      <c r="C31" s="36">
        <f t="shared" si="20"/>
        <v>80.504587155963307</v>
      </c>
      <c r="D31" s="51" t="str">
        <f t="shared" si="21"/>
        <v>77 - 84</v>
      </c>
      <c r="E31" s="120">
        <v>351</v>
      </c>
      <c r="F31" s="70">
        <v>436</v>
      </c>
      <c r="H31" s="144"/>
      <c r="I31" s="144"/>
      <c r="J31" s="144"/>
      <c r="K31" s="144"/>
      <c r="L31" s="144"/>
      <c r="M31" s="144"/>
      <c r="N31" s="144"/>
      <c r="O31" s="32"/>
      <c r="P31" s="32"/>
      <c r="Q31" s="140">
        <f t="shared" si="22"/>
        <v>77</v>
      </c>
      <c r="R31" s="62">
        <f t="shared" si="23"/>
        <v>84</v>
      </c>
    </row>
    <row r="32" spans="1:47" ht="15" customHeight="1">
      <c r="A32" s="214"/>
      <c r="B32" s="40" t="s">
        <v>20</v>
      </c>
      <c r="C32" s="36">
        <f t="shared" si="20"/>
        <v>58.039215686274517</v>
      </c>
      <c r="D32" s="51" t="str">
        <f t="shared" si="21"/>
        <v>52 - 64</v>
      </c>
      <c r="E32" s="120">
        <v>148</v>
      </c>
      <c r="F32" s="70">
        <v>255</v>
      </c>
      <c r="H32" s="144"/>
      <c r="I32" s="144"/>
      <c r="J32" s="144"/>
      <c r="K32" s="144"/>
      <c r="L32" s="144"/>
      <c r="M32" s="144"/>
      <c r="N32" s="144"/>
      <c r="O32" s="32"/>
      <c r="P32" s="32"/>
      <c r="Q32" s="140">
        <f t="shared" si="22"/>
        <v>52</v>
      </c>
      <c r="R32" s="62">
        <f t="shared" si="23"/>
        <v>64</v>
      </c>
    </row>
    <row r="33" spans="1:45" ht="15" customHeight="1">
      <c r="A33" s="214"/>
      <c r="B33" s="40" t="s">
        <v>19</v>
      </c>
      <c r="C33" s="36">
        <f t="shared" si="20"/>
        <v>79.27215189873418</v>
      </c>
      <c r="D33" s="51" t="str">
        <f t="shared" si="21"/>
        <v>76 - 82</v>
      </c>
      <c r="E33" s="120">
        <v>501</v>
      </c>
      <c r="F33" s="70">
        <v>632</v>
      </c>
      <c r="H33" s="144"/>
      <c r="I33" s="144"/>
      <c r="J33" s="144"/>
      <c r="K33" s="144"/>
      <c r="L33" s="144"/>
      <c r="M33" s="144"/>
      <c r="N33" s="144"/>
      <c r="O33" s="32"/>
      <c r="P33" s="32"/>
      <c r="Q33" s="140">
        <f t="shared" si="22"/>
        <v>76</v>
      </c>
      <c r="R33" s="62">
        <f t="shared" si="23"/>
        <v>82</v>
      </c>
    </row>
    <row r="34" spans="1:45" ht="15" customHeight="1">
      <c r="A34" s="214"/>
      <c r="B34" s="40" t="s">
        <v>25</v>
      </c>
      <c r="C34" s="36" t="str">
        <f t="shared" si="20"/>
        <v>-</v>
      </c>
      <c r="D34" s="51" t="str">
        <f t="shared" si="21"/>
        <v>-</v>
      </c>
      <c r="E34" s="120"/>
      <c r="F34" s="70"/>
      <c r="H34" s="144"/>
      <c r="I34" s="144"/>
      <c r="J34" s="144"/>
      <c r="K34" s="144"/>
      <c r="L34" s="144"/>
      <c r="M34" s="144"/>
      <c r="N34" s="144"/>
      <c r="O34" s="32"/>
      <c r="P34" s="32"/>
      <c r="Q34" s="140" t="e">
        <f t="shared" si="22"/>
        <v>#VALUE!</v>
      </c>
      <c r="R34" s="62" t="e">
        <f t="shared" si="23"/>
        <v>#VALUE!</v>
      </c>
    </row>
    <row r="35" spans="1:45" ht="15" customHeight="1">
      <c r="A35" s="214"/>
      <c r="B35" s="40" t="s">
        <v>21</v>
      </c>
      <c r="C35" s="36">
        <f t="shared" si="20"/>
        <v>73.550724637681171</v>
      </c>
      <c r="D35" s="51" t="str">
        <f t="shared" si="21"/>
        <v>68 - 78</v>
      </c>
      <c r="E35" s="120">
        <v>203</v>
      </c>
      <c r="F35" s="70">
        <v>276</v>
      </c>
      <c r="H35" s="144"/>
      <c r="I35" s="144"/>
      <c r="J35" s="144"/>
      <c r="K35" s="144"/>
      <c r="L35" s="144"/>
      <c r="M35" s="144"/>
      <c r="N35" s="144"/>
      <c r="O35" s="32"/>
      <c r="P35" s="32"/>
      <c r="Q35" s="140">
        <f t="shared" si="22"/>
        <v>68</v>
      </c>
      <c r="R35" s="62">
        <f t="shared" si="23"/>
        <v>78</v>
      </c>
    </row>
    <row r="36" spans="1:45" ht="15" customHeight="1">
      <c r="A36" s="214"/>
      <c r="B36" s="40" t="s">
        <v>14</v>
      </c>
      <c r="C36" s="36">
        <f t="shared" si="20"/>
        <v>90.5857740585774</v>
      </c>
      <c r="D36" s="51" t="str">
        <f t="shared" si="21"/>
        <v>88 - 93</v>
      </c>
      <c r="E36" s="120">
        <v>433</v>
      </c>
      <c r="F36" s="70">
        <v>478</v>
      </c>
      <c r="H36" s="144"/>
      <c r="I36" s="144"/>
      <c r="J36" s="144"/>
      <c r="K36" s="144"/>
      <c r="L36" s="144"/>
      <c r="M36" s="144"/>
      <c r="N36" s="144"/>
      <c r="O36" s="32"/>
      <c r="P36" s="32"/>
      <c r="Q36" s="140">
        <f t="shared" si="22"/>
        <v>88</v>
      </c>
      <c r="R36" s="62">
        <f t="shared" si="23"/>
        <v>93</v>
      </c>
    </row>
    <row r="37" spans="1:45" ht="15" customHeight="1">
      <c r="A37" s="214"/>
      <c r="B37" s="40" t="s">
        <v>23</v>
      </c>
      <c r="C37" s="36">
        <f t="shared" si="20"/>
        <v>92.084432717678098</v>
      </c>
      <c r="D37" s="51" t="str">
        <f t="shared" si="21"/>
        <v>90 - 94</v>
      </c>
      <c r="E37" s="120">
        <v>698</v>
      </c>
      <c r="F37" s="70">
        <v>758</v>
      </c>
      <c r="H37" s="144"/>
      <c r="I37" s="144"/>
      <c r="J37" s="144"/>
      <c r="K37" s="144"/>
      <c r="L37" s="144"/>
      <c r="M37" s="144"/>
      <c r="N37" s="144"/>
      <c r="O37" s="32"/>
      <c r="P37" s="32"/>
      <c r="Q37" s="140">
        <f t="shared" si="22"/>
        <v>90</v>
      </c>
      <c r="R37" s="62">
        <f t="shared" si="23"/>
        <v>94</v>
      </c>
    </row>
    <row r="38" spans="1:45" ht="15" customHeight="1">
      <c r="A38" s="214"/>
      <c r="B38" s="40" t="s">
        <v>26</v>
      </c>
      <c r="C38" s="36">
        <f t="shared" si="20"/>
        <v>87.5</v>
      </c>
      <c r="D38" s="51" t="str">
        <f t="shared" si="21"/>
        <v>72 - 95</v>
      </c>
      <c r="E38" s="120">
        <v>28</v>
      </c>
      <c r="F38" s="70">
        <v>32</v>
      </c>
      <c r="H38" s="144"/>
      <c r="I38" s="144"/>
      <c r="J38" s="144"/>
      <c r="K38" s="144"/>
      <c r="L38" s="144"/>
      <c r="M38" s="144"/>
      <c r="N38" s="144"/>
      <c r="O38" s="32"/>
      <c r="P38" s="32"/>
      <c r="Q38" s="141"/>
      <c r="R38" s="63"/>
    </row>
    <row r="39" spans="1:45" ht="15" customHeight="1">
      <c r="A39" s="214"/>
      <c r="B39" s="40" t="s">
        <v>24</v>
      </c>
      <c r="C39" s="36" t="str">
        <f t="shared" si="20"/>
        <v>-</v>
      </c>
      <c r="D39" s="51" t="str">
        <f t="shared" si="21"/>
        <v>-</v>
      </c>
      <c r="E39" s="120"/>
      <c r="F39" s="70"/>
      <c r="H39" s="144"/>
      <c r="I39" s="144"/>
      <c r="J39" s="144"/>
      <c r="K39" s="144"/>
      <c r="L39" s="144"/>
      <c r="M39" s="144"/>
      <c r="N39" s="144"/>
      <c r="O39" s="32"/>
      <c r="P39" s="32"/>
      <c r="Q39" s="141"/>
      <c r="R39" s="63"/>
    </row>
    <row r="40" spans="1:45" ht="15" customHeight="1">
      <c r="A40" s="214"/>
      <c r="B40" s="40" t="s">
        <v>17</v>
      </c>
      <c r="C40" s="36">
        <f t="shared" si="20"/>
        <v>77.836411609498683</v>
      </c>
      <c r="D40" s="51" t="str">
        <f t="shared" si="21"/>
        <v>73 - 82</v>
      </c>
      <c r="E40" s="120">
        <v>295</v>
      </c>
      <c r="F40" s="70">
        <v>379</v>
      </c>
      <c r="H40" s="144"/>
      <c r="I40" s="144"/>
      <c r="J40" s="144"/>
      <c r="K40" s="144"/>
      <c r="L40" s="144"/>
      <c r="M40" s="144"/>
      <c r="N40" s="144"/>
      <c r="O40" s="32"/>
      <c r="P40" s="32"/>
      <c r="Q40" s="140">
        <f>SUM(1*MID(D40,1,FIND(" - ",D40)-1))</f>
        <v>73</v>
      </c>
      <c r="R40" s="62">
        <f>SUM(1*MID(D40,FIND(" - ",D40)+2,LEN(D40)))</f>
        <v>82</v>
      </c>
    </row>
    <row r="41" spans="1:45" ht="15" customHeight="1">
      <c r="A41" s="215"/>
      <c r="B41" s="40" t="s">
        <v>22</v>
      </c>
      <c r="C41" s="36">
        <f t="shared" si="20"/>
        <v>70</v>
      </c>
      <c r="D41" s="51" t="str">
        <f t="shared" si="21"/>
        <v>40 - 89</v>
      </c>
      <c r="E41" s="120">
        <v>7</v>
      </c>
      <c r="F41" s="70">
        <v>10</v>
      </c>
      <c r="H41" s="144"/>
      <c r="I41" s="144"/>
      <c r="J41" s="144"/>
      <c r="K41" s="144"/>
      <c r="L41" s="144"/>
      <c r="M41" s="144"/>
      <c r="N41" s="144"/>
      <c r="O41" s="32"/>
      <c r="P41" s="32"/>
      <c r="Q41" s="140">
        <f>SUM(1*MID(D41,1,FIND(" - ",D41)-1))</f>
        <v>40</v>
      </c>
      <c r="R41" s="62">
        <f>SUM(1*MID(D41,FIND(" - ",D41)+2,LEN(D41)))</f>
        <v>89</v>
      </c>
    </row>
    <row r="42" spans="1:45">
      <c r="A42" s="38"/>
      <c r="C42" s="32"/>
      <c r="D42" s="32"/>
      <c r="E42" s="144"/>
      <c r="F42" s="144"/>
      <c r="G42" s="32"/>
      <c r="H42" s="32"/>
      <c r="I42" s="32"/>
      <c r="J42" s="32"/>
      <c r="K42" s="32"/>
      <c r="L42" s="32"/>
      <c r="M42" s="32"/>
      <c r="N42" s="32"/>
      <c r="O42" s="32"/>
      <c r="P42" s="32"/>
    </row>
    <row r="43" spans="1:45">
      <c r="A43" s="38"/>
      <c r="C43" s="32"/>
      <c r="D43" s="32"/>
      <c r="E43" s="32"/>
      <c r="F43" s="32"/>
      <c r="G43" s="32"/>
      <c r="H43" s="32"/>
      <c r="I43" s="32"/>
      <c r="J43" s="32"/>
    </row>
    <row r="44" spans="1:45">
      <c r="A44" s="38"/>
      <c r="C44" s="32"/>
      <c r="D44" s="32"/>
      <c r="E44" s="32"/>
      <c r="F44" s="32"/>
      <c r="G44" s="32"/>
      <c r="H44" s="32"/>
      <c r="I44" s="32"/>
      <c r="J44" s="32"/>
    </row>
    <row r="45" spans="1:45">
      <c r="A45" s="38"/>
      <c r="C45" s="32"/>
      <c r="D45" s="32"/>
      <c r="E45" s="32"/>
      <c r="F45" s="32"/>
      <c r="G45" s="32"/>
      <c r="H45" s="32"/>
      <c r="I45" s="32"/>
      <c r="J45" s="32"/>
    </row>
    <row r="46" spans="1:45">
      <c r="A46" s="38"/>
      <c r="C46" s="32"/>
      <c r="D46" s="32"/>
      <c r="E46" s="32"/>
      <c r="F46" s="32"/>
      <c r="G46" s="32"/>
      <c r="H46" s="32"/>
      <c r="I46" s="32"/>
      <c r="J46" s="32"/>
    </row>
    <row r="47" spans="1:45">
      <c r="A47" s="38"/>
      <c r="C47" s="32"/>
      <c r="D47" s="32"/>
      <c r="E47" s="32"/>
      <c r="F47" s="32"/>
      <c r="G47" s="32"/>
      <c r="H47" s="32"/>
      <c r="I47" s="32"/>
      <c r="J47" s="32"/>
    </row>
    <row r="48" spans="1:45" s="115" customFormat="1">
      <c r="A48" s="38"/>
      <c r="B48" s="119"/>
      <c r="C48" s="32"/>
      <c r="D48" s="32"/>
      <c r="E48" s="32"/>
      <c r="F48" s="32"/>
      <c r="G48" s="32"/>
      <c r="H48" s="32"/>
      <c r="I48" s="32"/>
      <c r="J48" s="32"/>
      <c r="R48" s="119"/>
      <c r="S48" s="119"/>
      <c r="T48" s="119"/>
      <c r="U48" s="119"/>
      <c r="V48" s="119"/>
      <c r="W48" s="119"/>
      <c r="X48" s="119"/>
      <c r="Y48" s="119"/>
      <c r="Z48" s="119"/>
      <c r="AA48" s="119"/>
      <c r="AB48" s="119"/>
      <c r="AC48" s="119"/>
      <c r="AD48" s="119"/>
      <c r="AF48" s="119"/>
      <c r="AG48" s="119"/>
      <c r="AH48" s="119"/>
      <c r="AI48" s="119"/>
      <c r="AJ48" s="119"/>
      <c r="AL48" s="119"/>
      <c r="AM48" s="119"/>
      <c r="AO48" s="119"/>
      <c r="AP48" s="119"/>
      <c r="AR48" s="119"/>
      <c r="AS48" s="119"/>
    </row>
    <row r="49" spans="1:45" s="115" customFormat="1">
      <c r="A49" s="38"/>
      <c r="B49" s="119"/>
      <c r="C49" s="32"/>
      <c r="D49" s="32"/>
      <c r="E49" s="32"/>
      <c r="F49" s="32"/>
      <c r="G49" s="32"/>
      <c r="H49" s="32"/>
      <c r="I49" s="32"/>
      <c r="J49" s="32"/>
      <c r="R49" s="119"/>
      <c r="S49" s="119"/>
      <c r="T49" s="119"/>
      <c r="U49" s="119"/>
      <c r="V49" s="119"/>
      <c r="W49" s="119"/>
      <c r="X49" s="119"/>
      <c r="Y49" s="119"/>
      <c r="Z49" s="119"/>
      <c r="AA49" s="119"/>
      <c r="AB49" s="119"/>
      <c r="AC49" s="119"/>
      <c r="AD49" s="119"/>
      <c r="AF49" s="119"/>
      <c r="AG49" s="119"/>
      <c r="AH49" s="119"/>
      <c r="AI49" s="119"/>
      <c r="AJ49" s="119"/>
      <c r="AL49" s="119"/>
      <c r="AM49" s="119"/>
      <c r="AO49" s="119"/>
      <c r="AP49" s="119"/>
      <c r="AR49" s="119"/>
      <c r="AS49" s="119"/>
    </row>
  </sheetData>
  <sheetProtection password="B8D9" sheet="1" objects="1" scenarios="1"/>
  <sortState ref="A4:AD23">
    <sortCondition descending="1" ref="G4:G23"/>
  </sortState>
  <mergeCells count="13">
    <mergeCell ref="A28:A41"/>
    <mergeCell ref="C26:F26"/>
    <mergeCell ref="A1:B1"/>
    <mergeCell ref="C1:I1"/>
    <mergeCell ref="Q1:R1"/>
    <mergeCell ref="Y1:Z1"/>
    <mergeCell ref="AA1:AB1"/>
    <mergeCell ref="AC1:AD1"/>
    <mergeCell ref="A26:B26"/>
    <mergeCell ref="Q26:R26"/>
    <mergeCell ref="S1:T1"/>
    <mergeCell ref="U1:V1"/>
    <mergeCell ref="W1:X1"/>
  </mergeCells>
  <pageMargins left="0.70866141732283472" right="0.70866141732283472" top="0.74803149606299213" bottom="0.74803149606299213" header="0.31496062992125984" footer="0.31496062992125984"/>
  <pageSetup paperSize="9" scale="27" orientation="landscape" r:id="rId1"/>
  <headerFooter>
    <oddFooter>&amp;L&amp;8Scottish Stroke Care Audit 2018 National Report
Stroke Services in Scottish Hospitals, Data relating to 2017&amp;R&amp;8© NHS National Services Scotland/Crown Copyright</oddFooter>
  </headerFooter>
</worksheet>
</file>

<file path=xl/worksheets/sheet6.xml><?xml version="1.0" encoding="utf-8"?>
<worksheet xmlns="http://schemas.openxmlformats.org/spreadsheetml/2006/main" xmlns:r="http://schemas.openxmlformats.org/officeDocument/2006/relationships">
  <sheetPr codeName="Sheet49">
    <pageSetUpPr fitToPage="1"/>
  </sheetPr>
  <dimension ref="B1:S59"/>
  <sheetViews>
    <sheetView zoomScaleNormal="100" workbookViewId="0"/>
  </sheetViews>
  <sheetFormatPr defaultRowHeight="14.25"/>
  <cols>
    <col min="1" max="1" width="2.140625" style="157" customWidth="1"/>
    <col min="2" max="18" width="9.140625" style="157"/>
    <col min="19" max="19" width="10.5703125" style="157" customWidth="1"/>
    <col min="20" max="16384" width="9.140625" style="157"/>
  </cols>
  <sheetData>
    <row r="1" spans="2:19">
      <c r="B1" s="156" t="s">
        <v>174</v>
      </c>
      <c r="O1" s="183" t="s">
        <v>28</v>
      </c>
    </row>
    <row r="2" spans="2:19" ht="15" customHeight="1">
      <c r="B2" s="225" t="s">
        <v>115</v>
      </c>
      <c r="C2" s="225"/>
      <c r="D2" s="225"/>
      <c r="E2" s="225"/>
      <c r="F2" s="225"/>
      <c r="G2" s="225"/>
      <c r="H2" s="225"/>
      <c r="I2" s="225"/>
      <c r="J2" s="225"/>
      <c r="K2" s="225"/>
      <c r="L2" s="225"/>
      <c r="M2" s="225"/>
      <c r="O2" s="183"/>
    </row>
    <row r="3" spans="2:19" ht="19.5" customHeight="1">
      <c r="B3" s="225"/>
      <c r="C3" s="225"/>
      <c r="D3" s="225"/>
      <c r="E3" s="225"/>
      <c r="F3" s="225"/>
      <c r="G3" s="225"/>
      <c r="H3" s="225"/>
      <c r="I3" s="225"/>
      <c r="J3" s="225"/>
      <c r="K3" s="225"/>
      <c r="L3" s="225"/>
      <c r="M3" s="225"/>
      <c r="O3" s="183"/>
    </row>
    <row r="4" spans="2:19">
      <c r="O4" s="183"/>
    </row>
    <row r="8" spans="2:19" ht="14.25" customHeight="1">
      <c r="S8" s="177"/>
    </row>
    <row r="9" spans="2:19">
      <c r="S9" s="177"/>
    </row>
    <row r="10" spans="2:19">
      <c r="S10" s="177"/>
    </row>
    <row r="11" spans="2:19">
      <c r="S11" s="177"/>
    </row>
    <row r="12" spans="2:19">
      <c r="S12" s="177"/>
    </row>
    <row r="13" spans="2:19">
      <c r="S13" s="177"/>
    </row>
    <row r="14" spans="2:19">
      <c r="S14" s="177"/>
    </row>
    <row r="15" spans="2:19">
      <c r="S15" s="177"/>
    </row>
    <row r="16" spans="2:19">
      <c r="S16" s="177"/>
    </row>
    <row r="17" spans="19:19">
      <c r="S17" s="177"/>
    </row>
    <row r="52" spans="2:17">
      <c r="C52" s="41"/>
      <c r="D52" s="153"/>
      <c r="E52" s="153"/>
      <c r="F52" s="153"/>
      <c r="G52" s="153"/>
      <c r="H52" s="153"/>
      <c r="I52" s="153"/>
      <c r="J52" s="152"/>
      <c r="K52" s="152"/>
      <c r="L52" s="152"/>
      <c r="M52" s="152"/>
      <c r="N52" s="152"/>
      <c r="O52" s="66"/>
      <c r="P52" s="66"/>
      <c r="Q52" s="66"/>
    </row>
    <row r="53" spans="2:17">
      <c r="B53" s="44" t="s">
        <v>175</v>
      </c>
      <c r="C53" s="41"/>
      <c r="D53" s="153"/>
      <c r="E53" s="153"/>
      <c r="F53" s="153"/>
      <c r="G53" s="153"/>
      <c r="H53" s="153"/>
      <c r="I53" s="153"/>
      <c r="J53" s="152"/>
      <c r="K53" s="152"/>
      <c r="L53" s="152"/>
      <c r="M53" s="152"/>
      <c r="N53" s="152"/>
      <c r="O53" s="66"/>
      <c r="P53" s="66"/>
      <c r="Q53" s="66"/>
    </row>
    <row r="54" spans="2:17" ht="26.25" customHeight="1">
      <c r="B54" s="226" t="s">
        <v>119</v>
      </c>
      <c r="C54" s="226"/>
      <c r="D54" s="226"/>
      <c r="E54" s="226"/>
      <c r="F54" s="226"/>
      <c r="G54" s="226"/>
      <c r="H54" s="226"/>
      <c r="I54" s="226"/>
      <c r="J54" s="226"/>
      <c r="K54" s="226"/>
      <c r="L54" s="226"/>
      <c r="M54" s="226"/>
      <c r="N54" s="151"/>
      <c r="O54" s="66"/>
      <c r="P54" s="66"/>
      <c r="Q54" s="66"/>
    </row>
    <row r="55" spans="2:17" ht="27" customHeight="1">
      <c r="B55" s="227" t="s">
        <v>162</v>
      </c>
      <c r="C55" s="227"/>
      <c r="D55" s="227"/>
      <c r="E55" s="227"/>
      <c r="F55" s="227"/>
      <c r="G55" s="227"/>
      <c r="H55" s="227"/>
      <c r="I55" s="227"/>
      <c r="J55" s="227"/>
      <c r="K55" s="227"/>
      <c r="L55" s="227"/>
      <c r="M55" s="227"/>
      <c r="N55" s="227"/>
      <c r="O55" s="66"/>
      <c r="P55" s="66"/>
      <c r="Q55" s="66"/>
    </row>
    <row r="56" spans="2:17">
      <c r="B56" s="37" t="s">
        <v>120</v>
      </c>
      <c r="C56" s="41"/>
      <c r="D56" s="153"/>
      <c r="E56" s="153"/>
      <c r="F56" s="153"/>
      <c r="G56" s="153"/>
      <c r="H56" s="153"/>
      <c r="I56" s="153"/>
      <c r="J56" s="152"/>
      <c r="K56" s="152"/>
      <c r="L56" s="152"/>
      <c r="M56" s="152"/>
      <c r="N56" s="152"/>
      <c r="O56" s="66"/>
      <c r="P56" s="66"/>
      <c r="Q56" s="66"/>
    </row>
    <row r="57" spans="2:17">
      <c r="B57" s="66" t="s">
        <v>163</v>
      </c>
      <c r="C57" s="66"/>
      <c r="D57" s="66"/>
      <c r="E57" s="66"/>
      <c r="F57" s="66"/>
      <c r="G57" s="66"/>
      <c r="H57" s="66"/>
      <c r="I57" s="66"/>
      <c r="J57" s="66"/>
      <c r="K57" s="66"/>
      <c r="L57" s="66"/>
      <c r="M57" s="66"/>
      <c r="N57" s="66"/>
      <c r="O57" s="66"/>
      <c r="P57" s="66"/>
      <c r="Q57" s="66"/>
    </row>
    <row r="58" spans="2:17" ht="27" customHeight="1">
      <c r="B58" s="223" t="s">
        <v>164</v>
      </c>
      <c r="C58" s="224"/>
      <c r="D58" s="224"/>
      <c r="E58" s="224"/>
      <c r="F58" s="224"/>
      <c r="G58" s="224"/>
      <c r="H58" s="224"/>
      <c r="I58" s="224"/>
      <c r="J58" s="224"/>
      <c r="K58" s="224"/>
      <c r="L58" s="224"/>
      <c r="M58" s="224"/>
      <c r="N58" s="224"/>
      <c r="O58" s="224"/>
      <c r="P58" s="224"/>
      <c r="Q58" s="224"/>
    </row>
    <row r="59" spans="2:17">
      <c r="B59" s="132" t="s">
        <v>182</v>
      </c>
      <c r="C59" s="66"/>
      <c r="D59" s="66"/>
      <c r="E59" s="66"/>
      <c r="F59" s="66"/>
      <c r="G59" s="66"/>
      <c r="H59" s="66"/>
      <c r="I59" s="66"/>
      <c r="J59" s="66"/>
      <c r="K59" s="66"/>
      <c r="L59" s="66"/>
      <c r="M59" s="66"/>
      <c r="N59" s="66"/>
      <c r="O59" s="66"/>
      <c r="P59" s="66"/>
      <c r="Q59" s="66"/>
    </row>
  </sheetData>
  <sheetProtection password="B8D9" sheet="1" objects="1" scenarios="1"/>
  <mergeCells count="5">
    <mergeCell ref="B58:Q58"/>
    <mergeCell ref="B2:M3"/>
    <mergeCell ref="B54:M54"/>
    <mergeCell ref="B55:N55"/>
    <mergeCell ref="O1:O4"/>
  </mergeCells>
  <hyperlinks>
    <hyperlink ref="O1:O4" location="'Section 4 List of Tables Charts'!A1" display="return to List of Tables &amp; Charts"/>
  </hyperlinks>
  <pageMargins left="0.70866141732283472" right="0.70866141732283472" top="0.74803149606299213" bottom="0.74803149606299213" header="0.31496062992125984" footer="0.31496062992125984"/>
  <pageSetup paperSize="9" scale="58" orientation="landscape" r:id="rId1"/>
  <headerFooter>
    <oddFooter>&amp;L&amp;8Scottish Stroke Care Audit 2017 National Report
Stroke Services in Scottish Hospitals, Data relating to 2016&amp;R&amp;8© NHS National Services Scotland/Crown Copyright</oddFooter>
  </headerFooter>
  <drawing r:id="rId2"/>
</worksheet>
</file>

<file path=xl/worksheets/sheet7.xml><?xml version="1.0" encoding="utf-8"?>
<worksheet xmlns="http://schemas.openxmlformats.org/spreadsheetml/2006/main" xmlns:r="http://schemas.openxmlformats.org/officeDocument/2006/relationships">
  <sheetPr codeName="Sheet4">
    <pageSetUpPr fitToPage="1"/>
  </sheetPr>
  <dimension ref="B1:F34"/>
  <sheetViews>
    <sheetView workbookViewId="0"/>
  </sheetViews>
  <sheetFormatPr defaultRowHeight="12.75"/>
  <cols>
    <col min="1" max="1" width="1.7109375" style="55" customWidth="1"/>
    <col min="2" max="2" width="45.7109375" style="55" customWidth="1"/>
    <col min="3" max="3" width="18.85546875" style="55" customWidth="1"/>
    <col min="4" max="5" width="30.7109375" style="55" customWidth="1"/>
    <col min="6" max="16384" width="9.140625" style="55"/>
  </cols>
  <sheetData>
    <row r="1" spans="2:5" ht="12.75" customHeight="1">
      <c r="B1" s="228" t="s">
        <v>183</v>
      </c>
      <c r="C1" s="228"/>
      <c r="D1" s="229"/>
      <c r="E1" s="229"/>
    </row>
    <row r="2" spans="2:5" ht="12.75" customHeight="1">
      <c r="B2" s="228"/>
      <c r="C2" s="228"/>
      <c r="D2" s="229"/>
      <c r="E2" s="229"/>
    </row>
    <row r="3" spans="2:5">
      <c r="B3" s="230" t="s">
        <v>28</v>
      </c>
      <c r="C3" s="230"/>
    </row>
    <row r="4" spans="2:5" ht="51" customHeight="1">
      <c r="B4" s="81" t="s">
        <v>136</v>
      </c>
      <c r="C4" s="149" t="s">
        <v>12</v>
      </c>
      <c r="D4" s="231" t="s">
        <v>167</v>
      </c>
      <c r="E4" s="232"/>
    </row>
    <row r="5" spans="2:5" ht="80.099999999999994" customHeight="1">
      <c r="B5" s="46" t="s">
        <v>10</v>
      </c>
      <c r="C5" s="52" t="s">
        <v>142</v>
      </c>
      <c r="D5" s="52" t="s">
        <v>143</v>
      </c>
      <c r="E5" s="77" t="s">
        <v>144</v>
      </c>
    </row>
    <row r="6" spans="2:5">
      <c r="B6" s="82" t="s">
        <v>36</v>
      </c>
      <c r="C6" s="83">
        <v>0</v>
      </c>
      <c r="D6" s="83">
        <v>0</v>
      </c>
      <c r="E6" s="84" t="str">
        <f t="shared" ref="E6:E27" si="0">IF(ISERR(D6/$C6*100),"..",D6/$C6*100)</f>
        <v>..</v>
      </c>
    </row>
    <row r="7" spans="2:5">
      <c r="B7" s="82" t="s">
        <v>40</v>
      </c>
      <c r="C7" s="83">
        <v>356</v>
      </c>
      <c r="D7" s="83">
        <v>149</v>
      </c>
      <c r="E7" s="84">
        <f t="shared" si="0"/>
        <v>41.853932584269664</v>
      </c>
    </row>
    <row r="8" spans="2:5">
      <c r="B8" s="82" t="s">
        <v>42</v>
      </c>
      <c r="C8" s="83">
        <v>161</v>
      </c>
      <c r="D8" s="83">
        <v>111</v>
      </c>
      <c r="E8" s="84">
        <f t="shared" si="0"/>
        <v>68.944099378881987</v>
      </c>
    </row>
    <row r="9" spans="2:5">
      <c r="B9" s="82" t="s">
        <v>45</v>
      </c>
      <c r="C9" s="83">
        <v>137</v>
      </c>
      <c r="D9" s="83">
        <v>110</v>
      </c>
      <c r="E9" s="84">
        <f t="shared" si="0"/>
        <v>80.291970802919707</v>
      </c>
    </row>
    <row r="10" spans="2:5">
      <c r="B10" s="82" t="s">
        <v>98</v>
      </c>
      <c r="C10" s="83">
        <v>176</v>
      </c>
      <c r="D10" s="83">
        <v>139</v>
      </c>
      <c r="E10" s="84">
        <f t="shared" si="0"/>
        <v>78.977272727272734</v>
      </c>
    </row>
    <row r="11" spans="2:5">
      <c r="B11" s="82" t="s">
        <v>47</v>
      </c>
      <c r="C11" s="83">
        <v>256</v>
      </c>
      <c r="D11" s="83">
        <v>187</v>
      </c>
      <c r="E11" s="84">
        <f t="shared" si="0"/>
        <v>73.046875</v>
      </c>
    </row>
    <row r="12" spans="2:5">
      <c r="B12" s="82" t="s">
        <v>49</v>
      </c>
      <c r="C12" s="83">
        <v>249</v>
      </c>
      <c r="D12" s="83">
        <v>202</v>
      </c>
      <c r="E12" s="84">
        <f t="shared" si="0"/>
        <v>81.124497991967871</v>
      </c>
    </row>
    <row r="13" spans="2:5">
      <c r="B13" s="82" t="s">
        <v>51</v>
      </c>
      <c r="C13" s="83">
        <v>581</v>
      </c>
      <c r="D13" s="83">
        <v>425</v>
      </c>
      <c r="E13" s="84">
        <f t="shared" si="0"/>
        <v>73.149741824440611</v>
      </c>
    </row>
    <row r="14" spans="2:5">
      <c r="B14" s="82" t="s">
        <v>54</v>
      </c>
      <c r="C14" s="83">
        <v>46</v>
      </c>
      <c r="D14" s="83">
        <v>25</v>
      </c>
      <c r="E14" s="84">
        <f t="shared" si="0"/>
        <v>54.347826086956516</v>
      </c>
    </row>
    <row r="15" spans="2:5">
      <c r="B15" s="82" t="s">
        <v>58</v>
      </c>
      <c r="C15" s="83">
        <v>45</v>
      </c>
      <c r="D15" s="83">
        <v>16</v>
      </c>
      <c r="E15" s="84">
        <f t="shared" si="0"/>
        <v>35.555555555555557</v>
      </c>
    </row>
    <row r="16" spans="2:5">
      <c r="B16" s="82" t="s">
        <v>61</v>
      </c>
      <c r="C16" s="83">
        <v>218</v>
      </c>
      <c r="D16" s="83">
        <v>182</v>
      </c>
      <c r="E16" s="84">
        <f t="shared" si="0"/>
        <v>83.486238532110093</v>
      </c>
    </row>
    <row r="17" spans="2:6">
      <c r="B17" s="82" t="s">
        <v>64</v>
      </c>
      <c r="C17" s="83">
        <v>181</v>
      </c>
      <c r="D17" s="83">
        <v>138</v>
      </c>
      <c r="E17" s="84">
        <f t="shared" si="0"/>
        <v>76.243093922651937</v>
      </c>
    </row>
    <row r="18" spans="2:6">
      <c r="B18" s="82" t="s">
        <v>118</v>
      </c>
      <c r="C18" s="83">
        <v>136</v>
      </c>
      <c r="D18" s="83">
        <v>109</v>
      </c>
      <c r="E18" s="84">
        <f t="shared" si="0"/>
        <v>80.14705882352942</v>
      </c>
    </row>
    <row r="19" spans="2:6">
      <c r="B19" s="82" t="s">
        <v>67</v>
      </c>
      <c r="C19" s="83">
        <v>126</v>
      </c>
      <c r="D19" s="83">
        <v>92</v>
      </c>
      <c r="E19" s="84">
        <f t="shared" si="0"/>
        <v>73.015873015873012</v>
      </c>
    </row>
    <row r="20" spans="2:6">
      <c r="B20" s="82" t="s">
        <v>71</v>
      </c>
      <c r="C20" s="83">
        <v>208</v>
      </c>
      <c r="D20" s="83">
        <v>173</v>
      </c>
      <c r="E20" s="84">
        <f t="shared" si="0"/>
        <v>83.173076923076934</v>
      </c>
    </row>
    <row r="21" spans="2:6">
      <c r="B21" s="82" t="s">
        <v>74</v>
      </c>
      <c r="C21" s="83">
        <v>95</v>
      </c>
      <c r="D21" s="83">
        <v>64</v>
      </c>
      <c r="E21" s="84">
        <f t="shared" si="0"/>
        <v>67.368421052631575</v>
      </c>
    </row>
    <row r="22" spans="2:6">
      <c r="B22" s="82" t="s">
        <v>77</v>
      </c>
      <c r="C22" s="83">
        <v>444</v>
      </c>
      <c r="D22" s="83">
        <v>354</v>
      </c>
      <c r="E22" s="84">
        <f t="shared" si="0"/>
        <v>79.729729729729726</v>
      </c>
    </row>
    <row r="23" spans="2:6">
      <c r="B23" s="82" t="s">
        <v>80</v>
      </c>
      <c r="C23" s="83">
        <v>32</v>
      </c>
      <c r="D23" s="83">
        <v>26</v>
      </c>
      <c r="E23" s="84">
        <f t="shared" si="0"/>
        <v>81.25</v>
      </c>
    </row>
    <row r="24" spans="2:6">
      <c r="B24" s="82" t="s">
        <v>83</v>
      </c>
      <c r="C24" s="83">
        <v>230</v>
      </c>
      <c r="D24" s="83">
        <v>208</v>
      </c>
      <c r="E24" s="84">
        <f t="shared" si="0"/>
        <v>90.434782608695656</v>
      </c>
    </row>
    <row r="25" spans="2:6">
      <c r="B25" s="82" t="s">
        <v>86</v>
      </c>
      <c r="C25" s="83">
        <v>146</v>
      </c>
      <c r="D25" s="83">
        <v>101</v>
      </c>
      <c r="E25" s="84">
        <f t="shared" si="0"/>
        <v>69.178082191780817</v>
      </c>
    </row>
    <row r="26" spans="2:6">
      <c r="B26" s="82" t="s">
        <v>88</v>
      </c>
      <c r="C26" s="67">
        <v>9</v>
      </c>
      <c r="D26" s="67">
        <v>5</v>
      </c>
      <c r="E26" s="99">
        <f t="shared" si="0"/>
        <v>55.555555555555557</v>
      </c>
    </row>
    <row r="27" spans="2:6" s="23" customFormat="1">
      <c r="B27" s="78" t="s">
        <v>89</v>
      </c>
      <c r="C27" s="79">
        <f>SUM(C6:C26)</f>
        <v>3832</v>
      </c>
      <c r="D27" s="79">
        <f>SUM(D6:D26)</f>
        <v>2816</v>
      </c>
      <c r="E27" s="80">
        <f t="shared" si="0"/>
        <v>73.486430062630475</v>
      </c>
      <c r="F27" s="55"/>
    </row>
    <row r="29" spans="2:6" s="150" customFormat="1">
      <c r="B29" s="53" t="s">
        <v>191</v>
      </c>
      <c r="C29" s="29"/>
      <c r="D29" s="29"/>
      <c r="E29" s="29"/>
      <c r="F29" s="29"/>
    </row>
    <row r="30" spans="2:6" s="150" customFormat="1" ht="12.75" customHeight="1">
      <c r="B30" s="233" t="s">
        <v>137</v>
      </c>
      <c r="C30" s="233"/>
      <c r="D30" s="233"/>
      <c r="E30" s="233"/>
    </row>
    <row r="31" spans="2:6" s="150" customFormat="1">
      <c r="B31" s="233"/>
      <c r="C31" s="233"/>
      <c r="D31" s="233"/>
      <c r="E31" s="233"/>
    </row>
    <row r="32" spans="2:6" s="150" customFormat="1">
      <c r="B32" s="233"/>
      <c r="C32" s="233"/>
      <c r="D32" s="233"/>
      <c r="E32" s="233"/>
    </row>
    <row r="33" spans="2:5" s="150" customFormat="1">
      <c r="B33" s="233"/>
      <c r="C33" s="233"/>
      <c r="D33" s="233"/>
      <c r="E33" s="233"/>
    </row>
    <row r="34" spans="2:5">
      <c r="B34" s="233"/>
      <c r="C34" s="233"/>
      <c r="D34" s="233"/>
      <c r="E34" s="233"/>
    </row>
  </sheetData>
  <sheetProtection password="B8D9" sheet="1" objects="1" scenarios="1"/>
  <mergeCells count="4">
    <mergeCell ref="B1:E2"/>
    <mergeCell ref="B3:C3"/>
    <mergeCell ref="D4:E4"/>
    <mergeCell ref="B30:E34"/>
  </mergeCells>
  <hyperlinks>
    <hyperlink ref="B3" location="'List of Tables &amp; Charts'!A1" display="return to List of Tables &amp; Charts"/>
    <hyperlink ref="B3:C3" location="'Section 4 List of Tables Charts'!A1" display="return to List of Tables &amp; Charts"/>
  </hyperlinks>
  <pageMargins left="0.70866141732283472" right="0.70866141732283472" top="0.74803149606299213" bottom="0.74803149606299213" header="0.31496062992125984" footer="0.31496062992125984"/>
  <pageSetup paperSize="9" scale="93" orientation="landscape" r:id="rId1"/>
  <headerFooter>
    <oddFooter>&amp;L&amp;8Scottish Stroke Care Audit 2018 National Report
Stroke Services in Scottish Hospitals, Data relating to 2017&amp;R&amp;8© NHS National Services Scotland/Crown Copyright</oddFooter>
  </headerFooter>
</worksheet>
</file>

<file path=xl/worksheets/sheet8.xml><?xml version="1.0" encoding="utf-8"?>
<worksheet xmlns="http://schemas.openxmlformats.org/spreadsheetml/2006/main" xmlns:r="http://schemas.openxmlformats.org/officeDocument/2006/relationships">
  <sheetPr codeName="Sheet68"/>
  <dimension ref="A1:C103"/>
  <sheetViews>
    <sheetView workbookViewId="0"/>
  </sheetViews>
  <sheetFormatPr defaultRowHeight="12.75"/>
  <cols>
    <col min="1" max="1" width="9.140625" style="60"/>
    <col min="2" max="3" width="10.7109375" style="60" customWidth="1"/>
    <col min="4" max="257" width="9.140625" style="60"/>
    <col min="258" max="259" width="10.7109375" style="60" customWidth="1"/>
    <col min="260" max="513" width="9.140625" style="60"/>
    <col min="514" max="515" width="10.7109375" style="60" customWidth="1"/>
    <col min="516" max="769" width="9.140625" style="60"/>
    <col min="770" max="771" width="10.7109375" style="60" customWidth="1"/>
    <col min="772" max="1025" width="9.140625" style="60"/>
    <col min="1026" max="1027" width="10.7109375" style="60" customWidth="1"/>
    <col min="1028" max="1281" width="9.140625" style="60"/>
    <col min="1282" max="1283" width="10.7109375" style="60" customWidth="1"/>
    <col min="1284" max="1537" width="9.140625" style="60"/>
    <col min="1538" max="1539" width="10.7109375" style="60" customWidth="1"/>
    <col min="1540" max="1793" width="9.140625" style="60"/>
    <col min="1794" max="1795" width="10.7109375" style="60" customWidth="1"/>
    <col min="1796" max="2049" width="9.140625" style="60"/>
    <col min="2050" max="2051" width="10.7109375" style="60" customWidth="1"/>
    <col min="2052" max="2305" width="9.140625" style="60"/>
    <col min="2306" max="2307" width="10.7109375" style="60" customWidth="1"/>
    <col min="2308" max="2561" width="9.140625" style="60"/>
    <col min="2562" max="2563" width="10.7109375" style="60" customWidth="1"/>
    <col min="2564" max="2817" width="9.140625" style="60"/>
    <col min="2818" max="2819" width="10.7109375" style="60" customWidth="1"/>
    <col min="2820" max="3073" width="9.140625" style="60"/>
    <col min="3074" max="3075" width="10.7109375" style="60" customWidth="1"/>
    <col min="3076" max="3329" width="9.140625" style="60"/>
    <col min="3330" max="3331" width="10.7109375" style="60" customWidth="1"/>
    <col min="3332" max="3585" width="9.140625" style="60"/>
    <col min="3586" max="3587" width="10.7109375" style="60" customWidth="1"/>
    <col min="3588" max="3841" width="9.140625" style="60"/>
    <col min="3842" max="3843" width="10.7109375" style="60" customWidth="1"/>
    <col min="3844" max="4097" width="9.140625" style="60"/>
    <col min="4098" max="4099" width="10.7109375" style="60" customWidth="1"/>
    <col min="4100" max="4353" width="9.140625" style="60"/>
    <col min="4354" max="4355" width="10.7109375" style="60" customWidth="1"/>
    <col min="4356" max="4609" width="9.140625" style="60"/>
    <col min="4610" max="4611" width="10.7109375" style="60" customWidth="1"/>
    <col min="4612" max="4865" width="9.140625" style="60"/>
    <col min="4866" max="4867" width="10.7109375" style="60" customWidth="1"/>
    <col min="4868" max="5121" width="9.140625" style="60"/>
    <col min="5122" max="5123" width="10.7109375" style="60" customWidth="1"/>
    <col min="5124" max="5377" width="9.140625" style="60"/>
    <col min="5378" max="5379" width="10.7109375" style="60" customWidth="1"/>
    <col min="5380" max="5633" width="9.140625" style="60"/>
    <col min="5634" max="5635" width="10.7109375" style="60" customWidth="1"/>
    <col min="5636" max="5889" width="9.140625" style="60"/>
    <col min="5890" max="5891" width="10.7109375" style="60" customWidth="1"/>
    <col min="5892" max="6145" width="9.140625" style="60"/>
    <col min="6146" max="6147" width="10.7109375" style="60" customWidth="1"/>
    <col min="6148" max="6401" width="9.140625" style="60"/>
    <col min="6402" max="6403" width="10.7109375" style="60" customWidth="1"/>
    <col min="6404" max="6657" width="9.140625" style="60"/>
    <col min="6658" max="6659" width="10.7109375" style="60" customWidth="1"/>
    <col min="6660" max="6913" width="9.140625" style="60"/>
    <col min="6914" max="6915" width="10.7109375" style="60" customWidth="1"/>
    <col min="6916" max="7169" width="9.140625" style="60"/>
    <col min="7170" max="7171" width="10.7109375" style="60" customWidth="1"/>
    <col min="7172" max="7425" width="9.140625" style="60"/>
    <col min="7426" max="7427" width="10.7109375" style="60" customWidth="1"/>
    <col min="7428" max="7681" width="9.140625" style="60"/>
    <col min="7682" max="7683" width="10.7109375" style="60" customWidth="1"/>
    <col min="7684" max="7937" width="9.140625" style="60"/>
    <col min="7938" max="7939" width="10.7109375" style="60" customWidth="1"/>
    <col min="7940" max="8193" width="9.140625" style="60"/>
    <col min="8194" max="8195" width="10.7109375" style="60" customWidth="1"/>
    <col min="8196" max="8449" width="9.140625" style="60"/>
    <col min="8450" max="8451" width="10.7109375" style="60" customWidth="1"/>
    <col min="8452" max="8705" width="9.140625" style="60"/>
    <col min="8706" max="8707" width="10.7109375" style="60" customWidth="1"/>
    <col min="8708" max="8961" width="9.140625" style="60"/>
    <col min="8962" max="8963" width="10.7109375" style="60" customWidth="1"/>
    <col min="8964" max="9217" width="9.140625" style="60"/>
    <col min="9218" max="9219" width="10.7109375" style="60" customWidth="1"/>
    <col min="9220" max="9473" width="9.140625" style="60"/>
    <col min="9474" max="9475" width="10.7109375" style="60" customWidth="1"/>
    <col min="9476" max="9729" width="9.140625" style="60"/>
    <col min="9730" max="9731" width="10.7109375" style="60" customWidth="1"/>
    <col min="9732" max="9985" width="9.140625" style="60"/>
    <col min="9986" max="9987" width="10.7109375" style="60" customWidth="1"/>
    <col min="9988" max="10241" width="9.140625" style="60"/>
    <col min="10242" max="10243" width="10.7109375" style="60" customWidth="1"/>
    <col min="10244" max="10497" width="9.140625" style="60"/>
    <col min="10498" max="10499" width="10.7109375" style="60" customWidth="1"/>
    <col min="10500" max="10753" width="9.140625" style="60"/>
    <col min="10754" max="10755" width="10.7109375" style="60" customWidth="1"/>
    <col min="10756" max="11009" width="9.140625" style="60"/>
    <col min="11010" max="11011" width="10.7109375" style="60" customWidth="1"/>
    <col min="11012" max="11265" width="9.140625" style="60"/>
    <col min="11266" max="11267" width="10.7109375" style="60" customWidth="1"/>
    <col min="11268" max="11521" width="9.140625" style="60"/>
    <col min="11522" max="11523" width="10.7109375" style="60" customWidth="1"/>
    <col min="11524" max="11777" width="9.140625" style="60"/>
    <col min="11778" max="11779" width="10.7109375" style="60" customWidth="1"/>
    <col min="11780" max="12033" width="9.140625" style="60"/>
    <col min="12034" max="12035" width="10.7109375" style="60" customWidth="1"/>
    <col min="12036" max="12289" width="9.140625" style="60"/>
    <col min="12290" max="12291" width="10.7109375" style="60" customWidth="1"/>
    <col min="12292" max="12545" width="9.140625" style="60"/>
    <col min="12546" max="12547" width="10.7109375" style="60" customWidth="1"/>
    <col min="12548" max="12801" width="9.140625" style="60"/>
    <col min="12802" max="12803" width="10.7109375" style="60" customWidth="1"/>
    <col min="12804" max="13057" width="9.140625" style="60"/>
    <col min="13058" max="13059" width="10.7109375" style="60" customWidth="1"/>
    <col min="13060" max="13313" width="9.140625" style="60"/>
    <col min="13314" max="13315" width="10.7109375" style="60" customWidth="1"/>
    <col min="13316" max="13569" width="9.140625" style="60"/>
    <col min="13570" max="13571" width="10.7109375" style="60" customWidth="1"/>
    <col min="13572" max="13825" width="9.140625" style="60"/>
    <col min="13826" max="13827" width="10.7109375" style="60" customWidth="1"/>
    <col min="13828" max="14081" width="9.140625" style="60"/>
    <col min="14082" max="14083" width="10.7109375" style="60" customWidth="1"/>
    <col min="14084" max="14337" width="9.140625" style="60"/>
    <col min="14338" max="14339" width="10.7109375" style="60" customWidth="1"/>
    <col min="14340" max="14593" width="9.140625" style="60"/>
    <col min="14594" max="14595" width="10.7109375" style="60" customWidth="1"/>
    <col min="14596" max="14849" width="9.140625" style="60"/>
    <col min="14850" max="14851" width="10.7109375" style="60" customWidth="1"/>
    <col min="14852" max="15105" width="9.140625" style="60"/>
    <col min="15106" max="15107" width="10.7109375" style="60" customWidth="1"/>
    <col min="15108" max="15361" width="9.140625" style="60"/>
    <col min="15362" max="15363" width="10.7109375" style="60" customWidth="1"/>
    <col min="15364" max="15617" width="9.140625" style="60"/>
    <col min="15618" max="15619" width="10.7109375" style="60" customWidth="1"/>
    <col min="15620" max="15873" width="9.140625" style="60"/>
    <col min="15874" max="15875" width="10.7109375" style="60" customWidth="1"/>
    <col min="15876" max="16129" width="9.140625" style="60"/>
    <col min="16130" max="16131" width="10.7109375" style="60" customWidth="1"/>
    <col min="16132" max="16384" width="9.140625" style="60"/>
  </cols>
  <sheetData>
    <row r="1" spans="1:3">
      <c r="A1" s="60" t="s">
        <v>110</v>
      </c>
    </row>
    <row r="3" spans="1:3" ht="38.25">
      <c r="A3" s="61" t="s">
        <v>111</v>
      </c>
      <c r="B3" s="61" t="s">
        <v>112</v>
      </c>
      <c r="C3" s="61" t="s">
        <v>113</v>
      </c>
    </row>
    <row r="4" spans="1:3">
      <c r="A4" s="58">
        <v>0</v>
      </c>
      <c r="B4" s="58">
        <v>0</v>
      </c>
      <c r="C4" s="58">
        <v>2.9956999999999998</v>
      </c>
    </row>
    <row r="5" spans="1:3">
      <c r="A5" s="58">
        <v>1</v>
      </c>
      <c r="B5" s="58">
        <v>2.53E-2</v>
      </c>
      <c r="C5" s="58">
        <v>5.5716000000000001</v>
      </c>
    </row>
    <row r="6" spans="1:3">
      <c r="A6" s="58">
        <v>2</v>
      </c>
      <c r="B6" s="58">
        <v>0.2422</v>
      </c>
      <c r="C6" s="58">
        <v>7.2247000000000003</v>
      </c>
    </row>
    <row r="7" spans="1:3">
      <c r="A7" s="58">
        <v>3</v>
      </c>
      <c r="B7" s="58">
        <v>0.61870000000000003</v>
      </c>
      <c r="C7" s="58">
        <v>8.7673000000000005</v>
      </c>
    </row>
    <row r="8" spans="1:3">
      <c r="A8" s="58">
        <v>4</v>
      </c>
      <c r="B8" s="58">
        <v>1.0899000000000001</v>
      </c>
      <c r="C8" s="58">
        <v>10.2416</v>
      </c>
    </row>
    <row r="9" spans="1:3">
      <c r="A9" s="58">
        <v>5</v>
      </c>
      <c r="B9" s="58">
        <v>1.6234999999999999</v>
      </c>
      <c r="C9" s="58">
        <v>11.6683</v>
      </c>
    </row>
    <row r="10" spans="1:3">
      <c r="A10" s="58">
        <v>6</v>
      </c>
      <c r="B10" s="58">
        <v>2.2019000000000002</v>
      </c>
      <c r="C10" s="58">
        <v>13.0595</v>
      </c>
    </row>
    <row r="11" spans="1:3">
      <c r="A11" s="58">
        <v>7</v>
      </c>
      <c r="B11" s="58">
        <v>2.8144</v>
      </c>
      <c r="C11" s="58">
        <v>14.422700000000001</v>
      </c>
    </row>
    <row r="12" spans="1:3">
      <c r="A12" s="58">
        <v>8</v>
      </c>
      <c r="B12" s="58">
        <v>3.4538000000000002</v>
      </c>
      <c r="C12" s="58">
        <v>15.763199999999999</v>
      </c>
    </row>
    <row r="13" spans="1:3">
      <c r="A13" s="58">
        <v>9</v>
      </c>
      <c r="B13" s="58">
        <v>4.1154000000000002</v>
      </c>
      <c r="C13" s="58">
        <v>17.084800000000001</v>
      </c>
    </row>
    <row r="14" spans="1:3">
      <c r="A14" s="58">
        <v>10</v>
      </c>
      <c r="B14" s="58">
        <v>4.7953999999999999</v>
      </c>
      <c r="C14" s="58">
        <v>18.3904</v>
      </c>
    </row>
    <row r="15" spans="1:3">
      <c r="A15" s="58">
        <v>11</v>
      </c>
      <c r="B15" s="58">
        <v>5.4912000000000001</v>
      </c>
      <c r="C15" s="58">
        <v>19.681999999999999</v>
      </c>
    </row>
    <row r="16" spans="1:3">
      <c r="A16" s="58">
        <v>12</v>
      </c>
      <c r="B16" s="58">
        <v>6.2005999999999997</v>
      </c>
      <c r="C16" s="58">
        <v>20.961600000000001</v>
      </c>
    </row>
    <row r="17" spans="1:3">
      <c r="A17" s="58">
        <v>13</v>
      </c>
      <c r="B17" s="58">
        <v>6.9219999999999997</v>
      </c>
      <c r="C17" s="58">
        <v>22.230399999999999</v>
      </c>
    </row>
    <row r="18" spans="1:3">
      <c r="A18" s="58">
        <v>14</v>
      </c>
      <c r="B18" s="58">
        <v>7.6539000000000001</v>
      </c>
      <c r="C18" s="58">
        <v>23.489599999999999</v>
      </c>
    </row>
    <row r="19" spans="1:3">
      <c r="A19" s="58">
        <v>15</v>
      </c>
      <c r="B19" s="58">
        <v>8.3954000000000004</v>
      </c>
      <c r="C19" s="58">
        <v>24.740200000000002</v>
      </c>
    </row>
    <row r="20" spans="1:3">
      <c r="A20" s="58">
        <v>16</v>
      </c>
      <c r="B20" s="58">
        <v>9.1454000000000004</v>
      </c>
      <c r="C20" s="58">
        <v>25.983000000000001</v>
      </c>
    </row>
    <row r="21" spans="1:3">
      <c r="A21" s="58">
        <v>17</v>
      </c>
      <c r="B21" s="58">
        <v>9.9031000000000002</v>
      </c>
      <c r="C21" s="58">
        <v>27.218599999999999</v>
      </c>
    </row>
    <row r="22" spans="1:3">
      <c r="A22" s="58">
        <v>18</v>
      </c>
      <c r="B22" s="58">
        <v>10.667899999999999</v>
      </c>
      <c r="C22" s="58">
        <v>28.447800000000001</v>
      </c>
    </row>
    <row r="23" spans="1:3">
      <c r="A23" s="58">
        <v>19</v>
      </c>
      <c r="B23" s="58">
        <v>11.4392</v>
      </c>
      <c r="C23" s="58">
        <v>29.6709</v>
      </c>
    </row>
    <row r="24" spans="1:3">
      <c r="A24" s="58">
        <v>20</v>
      </c>
      <c r="B24" s="58">
        <v>12.2165</v>
      </c>
      <c r="C24" s="58">
        <v>30.888400000000001</v>
      </c>
    </row>
    <row r="25" spans="1:3">
      <c r="A25" s="58">
        <v>21</v>
      </c>
      <c r="B25" s="58">
        <v>12.9993</v>
      </c>
      <c r="C25" s="58">
        <v>32.100700000000003</v>
      </c>
    </row>
    <row r="26" spans="1:3">
      <c r="A26" s="58">
        <v>22</v>
      </c>
      <c r="B26" s="58">
        <v>13.7873</v>
      </c>
      <c r="C26" s="58">
        <v>33.308300000000003</v>
      </c>
    </row>
    <row r="27" spans="1:3">
      <c r="A27" s="58">
        <v>23</v>
      </c>
      <c r="B27" s="58">
        <v>14.58</v>
      </c>
      <c r="C27" s="58">
        <v>34.511299999999999</v>
      </c>
    </row>
    <row r="28" spans="1:3">
      <c r="A28" s="58">
        <v>24</v>
      </c>
      <c r="B28" s="58">
        <v>15.3773</v>
      </c>
      <c r="C28" s="58">
        <v>35.710099999999997</v>
      </c>
    </row>
    <row r="29" spans="1:3">
      <c r="A29" s="58">
        <v>25</v>
      </c>
      <c r="B29" s="58">
        <v>16.178699999999999</v>
      </c>
      <c r="C29" s="58">
        <v>36.904899999999998</v>
      </c>
    </row>
    <row r="30" spans="1:3">
      <c r="A30" s="58">
        <v>26</v>
      </c>
      <c r="B30" s="58">
        <v>16.984100000000002</v>
      </c>
      <c r="C30" s="58">
        <v>38.095999999999997</v>
      </c>
    </row>
    <row r="31" spans="1:3">
      <c r="A31" s="58">
        <v>27</v>
      </c>
      <c r="B31" s="58">
        <v>17.793199999999999</v>
      </c>
      <c r="C31" s="58">
        <v>39.2836</v>
      </c>
    </row>
    <row r="32" spans="1:3">
      <c r="A32" s="58">
        <v>28</v>
      </c>
      <c r="B32" s="58">
        <v>18.605799999999999</v>
      </c>
      <c r="C32" s="58">
        <v>40.467799999999997</v>
      </c>
    </row>
    <row r="33" spans="1:3">
      <c r="A33" s="58">
        <v>29</v>
      </c>
      <c r="B33" s="58">
        <v>19.421800000000001</v>
      </c>
      <c r="C33" s="58">
        <v>41.648800000000001</v>
      </c>
    </row>
    <row r="34" spans="1:3">
      <c r="A34" s="58">
        <v>30</v>
      </c>
      <c r="B34" s="58">
        <v>20.2409</v>
      </c>
      <c r="C34" s="58">
        <v>42.826900000000002</v>
      </c>
    </row>
    <row r="35" spans="1:3">
      <c r="A35" s="58">
        <v>31</v>
      </c>
      <c r="B35" s="58">
        <v>21.062999999999999</v>
      </c>
      <c r="C35" s="58">
        <v>44.002000000000002</v>
      </c>
    </row>
    <row r="36" spans="1:3">
      <c r="A36" s="58">
        <v>32</v>
      </c>
      <c r="B36" s="58">
        <v>21.888000000000002</v>
      </c>
      <c r="C36" s="58">
        <v>45.174500000000002</v>
      </c>
    </row>
    <row r="37" spans="1:3">
      <c r="A37" s="58">
        <v>33</v>
      </c>
      <c r="B37" s="58">
        <v>22.715699999999998</v>
      </c>
      <c r="C37" s="58">
        <v>46.344299999999997</v>
      </c>
    </row>
    <row r="38" spans="1:3">
      <c r="A38" s="58">
        <v>34</v>
      </c>
      <c r="B38" s="58">
        <v>23.545999999999999</v>
      </c>
      <c r="C38" s="58">
        <v>47.511600000000001</v>
      </c>
    </row>
    <row r="39" spans="1:3">
      <c r="A39" s="58">
        <v>35</v>
      </c>
      <c r="B39" s="58">
        <v>24.378799999999998</v>
      </c>
      <c r="C39" s="58">
        <v>48.676499999999997</v>
      </c>
    </row>
    <row r="40" spans="1:3">
      <c r="A40" s="58">
        <v>36</v>
      </c>
      <c r="B40" s="58">
        <v>25.213999999999999</v>
      </c>
      <c r="C40" s="58">
        <v>49.839199999999998</v>
      </c>
    </row>
    <row r="41" spans="1:3">
      <c r="A41" s="58">
        <v>37</v>
      </c>
      <c r="B41" s="58">
        <v>26.051400000000001</v>
      </c>
      <c r="C41" s="58">
        <v>50.999600000000001</v>
      </c>
    </row>
    <row r="42" spans="1:3">
      <c r="A42" s="58">
        <v>38</v>
      </c>
      <c r="B42" s="58">
        <v>26.891100000000002</v>
      </c>
      <c r="C42" s="58">
        <v>52.158000000000001</v>
      </c>
    </row>
    <row r="43" spans="1:3">
      <c r="A43" s="58">
        <v>39</v>
      </c>
      <c r="B43" s="58">
        <v>27.732800000000001</v>
      </c>
      <c r="C43" s="58">
        <v>53.314300000000003</v>
      </c>
    </row>
    <row r="44" spans="1:3">
      <c r="A44" s="58">
        <v>40</v>
      </c>
      <c r="B44" s="58">
        <v>28.576599999999999</v>
      </c>
      <c r="C44" s="58">
        <v>54.468600000000002</v>
      </c>
    </row>
    <row r="45" spans="1:3">
      <c r="A45" s="58">
        <v>41</v>
      </c>
      <c r="B45" s="58">
        <v>29.4223</v>
      </c>
      <c r="C45" s="58">
        <v>55.621099999999998</v>
      </c>
    </row>
    <row r="46" spans="1:3">
      <c r="A46" s="58">
        <v>42</v>
      </c>
      <c r="B46" s="58">
        <v>30.2699</v>
      </c>
      <c r="C46" s="58">
        <v>56.771799999999999</v>
      </c>
    </row>
    <row r="47" spans="1:3">
      <c r="A47" s="58">
        <v>43</v>
      </c>
      <c r="B47" s="58">
        <v>31.119299999999999</v>
      </c>
      <c r="C47" s="58">
        <v>57.920699999999997</v>
      </c>
    </row>
    <row r="48" spans="1:3">
      <c r="A48" s="58">
        <v>44</v>
      </c>
      <c r="B48" s="58">
        <v>31.970500000000001</v>
      </c>
      <c r="C48" s="58">
        <v>59.067900000000002</v>
      </c>
    </row>
    <row r="49" spans="1:3">
      <c r="A49" s="58">
        <v>45</v>
      </c>
      <c r="B49" s="58">
        <v>32.823300000000003</v>
      </c>
      <c r="C49" s="58">
        <v>60.213500000000003</v>
      </c>
    </row>
    <row r="50" spans="1:3">
      <c r="A50" s="58">
        <v>46</v>
      </c>
      <c r="B50" s="58">
        <v>33.677799999999998</v>
      </c>
      <c r="C50" s="58">
        <v>61.357999999999997</v>
      </c>
    </row>
    <row r="51" spans="1:3">
      <c r="A51" s="58">
        <v>47</v>
      </c>
      <c r="B51" s="58">
        <v>34.533799999999999</v>
      </c>
      <c r="C51" s="58">
        <v>62.5</v>
      </c>
    </row>
    <row r="52" spans="1:3">
      <c r="A52" s="58">
        <v>48</v>
      </c>
      <c r="B52" s="58">
        <v>35.391399999999997</v>
      </c>
      <c r="C52" s="58">
        <v>63.640999999999998</v>
      </c>
    </row>
    <row r="53" spans="1:3">
      <c r="A53" s="58">
        <v>49</v>
      </c>
      <c r="B53" s="58">
        <v>36.250500000000002</v>
      </c>
      <c r="C53" s="58">
        <v>64.781000000000006</v>
      </c>
    </row>
    <row r="54" spans="1:3">
      <c r="A54" s="58">
        <v>50</v>
      </c>
      <c r="B54" s="58">
        <v>37.110999999999997</v>
      </c>
      <c r="C54" s="58">
        <v>65.918999999999997</v>
      </c>
    </row>
    <row r="55" spans="1:3">
      <c r="A55" s="58">
        <v>51</v>
      </c>
      <c r="B55" s="58">
        <v>37.972799999999999</v>
      </c>
      <c r="C55" s="58">
        <v>67.055999999999997</v>
      </c>
    </row>
    <row r="56" spans="1:3">
      <c r="A56" s="58">
        <v>52</v>
      </c>
      <c r="B56" s="58">
        <v>38.836100000000002</v>
      </c>
      <c r="C56" s="58">
        <v>68.191000000000003</v>
      </c>
    </row>
    <row r="57" spans="1:3">
      <c r="A57" s="58">
        <v>53</v>
      </c>
      <c r="B57" s="58">
        <v>39.700600000000001</v>
      </c>
      <c r="C57" s="58">
        <v>69.325000000000003</v>
      </c>
    </row>
    <row r="58" spans="1:3">
      <c r="A58" s="58">
        <v>54</v>
      </c>
      <c r="B58" s="58">
        <v>40.566499999999998</v>
      </c>
      <c r="C58" s="58">
        <v>70.457999999999998</v>
      </c>
    </row>
    <row r="59" spans="1:3">
      <c r="A59" s="58">
        <v>55</v>
      </c>
      <c r="B59" s="58">
        <v>41.433500000000002</v>
      </c>
      <c r="C59" s="58">
        <v>71.59</v>
      </c>
    </row>
    <row r="60" spans="1:3">
      <c r="A60" s="58">
        <v>56</v>
      </c>
      <c r="B60" s="58">
        <v>42.3018</v>
      </c>
      <c r="C60" s="58">
        <v>72.721000000000004</v>
      </c>
    </row>
    <row r="61" spans="1:3">
      <c r="A61" s="58">
        <v>57</v>
      </c>
      <c r="B61" s="58">
        <v>43.171199999999999</v>
      </c>
      <c r="C61" s="58">
        <v>73.849999999999994</v>
      </c>
    </row>
    <row r="62" spans="1:3">
      <c r="A62" s="58">
        <v>58</v>
      </c>
      <c r="B62" s="58">
        <v>44.041800000000002</v>
      </c>
      <c r="C62" s="58">
        <v>74.977999999999994</v>
      </c>
    </row>
    <row r="63" spans="1:3">
      <c r="A63" s="58">
        <v>59</v>
      </c>
      <c r="B63" s="58">
        <v>44.913499999999999</v>
      </c>
      <c r="C63" s="58">
        <v>76.105999999999995</v>
      </c>
    </row>
    <row r="64" spans="1:3">
      <c r="A64" s="58">
        <v>60</v>
      </c>
      <c r="B64" s="58">
        <v>45.786299999999997</v>
      </c>
      <c r="C64" s="58">
        <v>77.231999999999999</v>
      </c>
    </row>
    <row r="65" spans="1:3">
      <c r="A65" s="58">
        <v>61</v>
      </c>
      <c r="B65" s="58">
        <v>46.660200000000003</v>
      </c>
      <c r="C65" s="58">
        <v>78.356999999999999</v>
      </c>
    </row>
    <row r="66" spans="1:3">
      <c r="A66" s="58">
        <v>62</v>
      </c>
      <c r="B66" s="58">
        <v>47.534999999999997</v>
      </c>
      <c r="C66" s="58">
        <v>79.480999999999995</v>
      </c>
    </row>
    <row r="67" spans="1:3">
      <c r="A67" s="58">
        <v>63</v>
      </c>
      <c r="B67" s="58">
        <v>48.410899999999998</v>
      </c>
      <c r="C67" s="58">
        <v>80.603999999999999</v>
      </c>
    </row>
    <row r="68" spans="1:3">
      <c r="A68" s="58">
        <v>64</v>
      </c>
      <c r="B68" s="58">
        <v>49.287799999999997</v>
      </c>
      <c r="C68" s="58">
        <v>81.727000000000004</v>
      </c>
    </row>
    <row r="69" spans="1:3">
      <c r="A69" s="58">
        <v>65</v>
      </c>
      <c r="B69" s="58">
        <v>50.165599999999998</v>
      </c>
      <c r="C69" s="58">
        <v>82.847999999999999</v>
      </c>
    </row>
    <row r="70" spans="1:3">
      <c r="A70" s="58">
        <v>66</v>
      </c>
      <c r="B70" s="58">
        <v>51.044400000000003</v>
      </c>
      <c r="C70" s="58">
        <v>83.968000000000004</v>
      </c>
    </row>
    <row r="71" spans="1:3">
      <c r="A71" s="58">
        <v>67</v>
      </c>
      <c r="B71" s="58">
        <v>51.924100000000003</v>
      </c>
      <c r="C71" s="58">
        <v>85.087999999999994</v>
      </c>
    </row>
    <row r="72" spans="1:3">
      <c r="A72" s="58">
        <v>68</v>
      </c>
      <c r="B72" s="58">
        <v>52.804699999999997</v>
      </c>
      <c r="C72" s="58">
        <v>86.206000000000003</v>
      </c>
    </row>
    <row r="73" spans="1:3">
      <c r="A73" s="58">
        <v>69</v>
      </c>
      <c r="B73" s="58">
        <v>53.686100000000003</v>
      </c>
      <c r="C73" s="58">
        <v>87.323999999999998</v>
      </c>
    </row>
    <row r="74" spans="1:3">
      <c r="A74" s="58">
        <v>70</v>
      </c>
      <c r="B74" s="58">
        <v>54.568399999999997</v>
      </c>
      <c r="C74" s="58">
        <v>88.441000000000003</v>
      </c>
    </row>
    <row r="75" spans="1:3">
      <c r="A75" s="58">
        <v>71</v>
      </c>
      <c r="B75" s="58">
        <v>55.451599999999999</v>
      </c>
      <c r="C75" s="58">
        <v>89.557000000000002</v>
      </c>
    </row>
    <row r="76" spans="1:3">
      <c r="A76" s="58">
        <v>72</v>
      </c>
      <c r="B76" s="58">
        <v>56.335599999999999</v>
      </c>
      <c r="C76" s="58">
        <v>90.671999999999997</v>
      </c>
    </row>
    <row r="77" spans="1:3">
      <c r="A77" s="58">
        <v>73</v>
      </c>
      <c r="B77" s="58">
        <v>57.220300000000002</v>
      </c>
      <c r="C77" s="58">
        <v>91.787000000000006</v>
      </c>
    </row>
    <row r="78" spans="1:3">
      <c r="A78" s="58">
        <v>74</v>
      </c>
      <c r="B78" s="58">
        <v>58.105899999999998</v>
      </c>
      <c r="C78" s="58">
        <v>92.9</v>
      </c>
    </row>
    <row r="79" spans="1:3">
      <c r="A79" s="58">
        <v>75</v>
      </c>
      <c r="B79" s="58">
        <v>58.9923</v>
      </c>
      <c r="C79" s="58">
        <v>94.013000000000005</v>
      </c>
    </row>
    <row r="80" spans="1:3">
      <c r="A80" s="58">
        <v>76</v>
      </c>
      <c r="B80" s="58">
        <v>59.879399999999997</v>
      </c>
      <c r="C80" s="58">
        <v>95.125</v>
      </c>
    </row>
    <row r="81" spans="1:3">
      <c r="A81" s="58">
        <v>77</v>
      </c>
      <c r="B81" s="58">
        <v>60.767200000000003</v>
      </c>
      <c r="C81" s="58">
        <v>96.236999999999995</v>
      </c>
    </row>
    <row r="82" spans="1:3">
      <c r="A82" s="58">
        <v>78</v>
      </c>
      <c r="B82" s="58">
        <v>61.655799999999999</v>
      </c>
      <c r="C82" s="58">
        <v>97.347999999999999</v>
      </c>
    </row>
    <row r="83" spans="1:3">
      <c r="A83" s="58">
        <v>79</v>
      </c>
      <c r="B83" s="58">
        <v>62.545000000000002</v>
      </c>
      <c r="C83" s="58">
        <v>98.457999999999998</v>
      </c>
    </row>
    <row r="84" spans="1:3">
      <c r="A84" s="58">
        <v>80</v>
      </c>
      <c r="B84" s="58">
        <v>63.435000000000002</v>
      </c>
      <c r="C84" s="58">
        <v>99.566999999999993</v>
      </c>
    </row>
    <row r="85" spans="1:3">
      <c r="A85" s="58">
        <v>81</v>
      </c>
      <c r="B85" s="58">
        <v>64.325699999999998</v>
      </c>
      <c r="C85" s="58">
        <v>100.676</v>
      </c>
    </row>
    <row r="86" spans="1:3">
      <c r="A86" s="58">
        <v>82</v>
      </c>
      <c r="B86" s="58">
        <v>65.216999999999999</v>
      </c>
      <c r="C86" s="58">
        <v>101.78400000000001</v>
      </c>
    </row>
    <row r="87" spans="1:3">
      <c r="A87" s="58">
        <v>83</v>
      </c>
      <c r="B87" s="58">
        <v>66.108999999999995</v>
      </c>
      <c r="C87" s="58">
        <v>102.89100000000001</v>
      </c>
    </row>
    <row r="88" spans="1:3">
      <c r="A88" s="58">
        <v>84</v>
      </c>
      <c r="B88" s="58">
        <v>67.0017</v>
      </c>
      <c r="C88" s="58">
        <v>103.998</v>
      </c>
    </row>
    <row r="89" spans="1:3">
      <c r="A89" s="58">
        <v>85</v>
      </c>
      <c r="B89" s="58">
        <v>67.894999999999996</v>
      </c>
      <c r="C89" s="58">
        <v>105.104</v>
      </c>
    </row>
    <row r="90" spans="1:3">
      <c r="A90" s="58">
        <v>86</v>
      </c>
      <c r="B90" s="58">
        <v>68.788899999999998</v>
      </c>
      <c r="C90" s="58">
        <v>106.209</v>
      </c>
    </row>
    <row r="91" spans="1:3">
      <c r="A91" s="58">
        <v>87</v>
      </c>
      <c r="B91" s="58">
        <v>69.683400000000006</v>
      </c>
      <c r="C91" s="58">
        <v>107.31399999999999</v>
      </c>
    </row>
    <row r="92" spans="1:3">
      <c r="A92" s="58">
        <v>88</v>
      </c>
      <c r="B92" s="58">
        <v>70.578599999999994</v>
      </c>
      <c r="C92" s="58">
        <v>108.41800000000001</v>
      </c>
    </row>
    <row r="93" spans="1:3">
      <c r="A93" s="58">
        <v>89</v>
      </c>
      <c r="B93" s="58">
        <v>71.474299999999999</v>
      </c>
      <c r="C93" s="58">
        <v>109.52200000000001</v>
      </c>
    </row>
    <row r="94" spans="1:3">
      <c r="A94" s="58">
        <v>90</v>
      </c>
      <c r="B94" s="58">
        <v>72.370599999999996</v>
      </c>
      <c r="C94" s="58">
        <v>110.625</v>
      </c>
    </row>
    <row r="95" spans="1:3">
      <c r="A95" s="58">
        <v>91</v>
      </c>
      <c r="B95" s="58">
        <v>73.267499999999998</v>
      </c>
      <c r="C95" s="58">
        <v>111.72799999999999</v>
      </c>
    </row>
    <row r="96" spans="1:3">
      <c r="A96" s="58">
        <v>92</v>
      </c>
      <c r="B96" s="58">
        <v>74.165000000000006</v>
      </c>
      <c r="C96" s="58">
        <v>112.83</v>
      </c>
    </row>
    <row r="97" spans="1:3">
      <c r="A97" s="58">
        <v>93</v>
      </c>
      <c r="B97" s="58">
        <v>75.063000000000002</v>
      </c>
      <c r="C97" s="58">
        <v>113.931</v>
      </c>
    </row>
    <row r="98" spans="1:3">
      <c r="A98" s="58">
        <v>94</v>
      </c>
      <c r="B98" s="58">
        <v>75.961600000000004</v>
      </c>
      <c r="C98" s="58">
        <v>115.032</v>
      </c>
    </row>
    <row r="99" spans="1:3">
      <c r="A99" s="58">
        <v>95</v>
      </c>
      <c r="B99" s="58">
        <v>76.860699999999994</v>
      </c>
      <c r="C99" s="58">
        <v>116.133</v>
      </c>
    </row>
    <row r="100" spans="1:3">
      <c r="A100" s="58">
        <v>96</v>
      </c>
      <c r="B100" s="58">
        <v>77.760300000000001</v>
      </c>
      <c r="C100" s="58">
        <v>117.232</v>
      </c>
    </row>
    <row r="101" spans="1:3">
      <c r="A101" s="58">
        <v>97</v>
      </c>
      <c r="B101" s="58">
        <v>78.660499999999999</v>
      </c>
      <c r="C101" s="58">
        <v>118.33199999999999</v>
      </c>
    </row>
    <row r="102" spans="1:3">
      <c r="A102" s="58">
        <v>98</v>
      </c>
      <c r="B102" s="58">
        <v>79.561099999999996</v>
      </c>
      <c r="C102" s="58">
        <v>119.431</v>
      </c>
    </row>
    <row r="103" spans="1:3">
      <c r="A103" s="58">
        <v>99</v>
      </c>
      <c r="B103" s="58">
        <v>80.462299999999999</v>
      </c>
      <c r="C103" s="58">
        <v>120.529</v>
      </c>
    </row>
  </sheetData>
  <sheetProtection password="B8D9" sheet="1" objects="1" scenarios="1"/>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 4 List of Tables Charts</vt:lpstr>
      <vt:lpstr>Chart 4.1</vt:lpstr>
      <vt:lpstr>Chart 4.1 DATA</vt:lpstr>
      <vt:lpstr>Chart 4.2</vt:lpstr>
      <vt:lpstr>Chart 4.2 DATA</vt:lpstr>
      <vt:lpstr>Chart 4.3</vt:lpstr>
      <vt:lpstr>Table 4.1</vt:lpstr>
      <vt:lpstr>Poisson sub 100</vt:lpstr>
    </vt:vector>
  </TitlesOfParts>
  <Company>NHS NSS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Perkins</dc:creator>
  <cp:lastModifiedBy>davidm13</cp:lastModifiedBy>
  <cp:lastPrinted>2018-04-23T09:20:24Z</cp:lastPrinted>
  <dcterms:created xsi:type="dcterms:W3CDTF">2014-04-11T06:41:55Z</dcterms:created>
  <dcterms:modified xsi:type="dcterms:W3CDTF">2018-07-06T06:41:24Z</dcterms:modified>
</cp:coreProperties>
</file>