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ctive\(04) Project Reports\Annual Reports\2019 Annual Report\Excel\final_versions_for_publications\"/>
    </mc:Choice>
  </mc:AlternateContent>
  <bookViews>
    <workbookView xWindow="-20" yWindow="6020" windowWidth="15480" windowHeight="6060"/>
  </bookViews>
  <sheets>
    <sheet name="Section 3 List of Tables Charts" sheetId="35" r:id="rId1"/>
    <sheet name="Chart 3.1" sheetId="61" r:id="rId2"/>
    <sheet name="Chart 3.1 DATA" sheetId="62" r:id="rId3"/>
    <sheet name="Chart 3.2" sheetId="63" r:id="rId4"/>
    <sheet name="Chart 3.2 DATA" sheetId="64" r:id="rId5"/>
    <sheet name="Chart 3.3" sheetId="65" r:id="rId6"/>
    <sheet name="Chart 3.3 DATA" sheetId="66" r:id="rId7"/>
    <sheet name="Chart 3.4" sheetId="67" r:id="rId8"/>
    <sheet name="Chart 3.4 DATA" sheetId="68" r:id="rId9"/>
    <sheet name="Chart 3.5" sheetId="289" r:id="rId10"/>
    <sheet name="Chart 3.5 DATA" sheetId="290" r:id="rId11"/>
    <sheet name="Chart 3.6" sheetId="293" r:id="rId12"/>
    <sheet name="Chart 3.6. DATA" sheetId="292" r:id="rId13"/>
    <sheet name="Chart 3.7" sheetId="296" r:id="rId14"/>
    <sheet name="Chart 3.7 DATA" sheetId="295" r:id="rId15"/>
    <sheet name="Chart 3.8" sheetId="266" r:id="rId16"/>
    <sheet name="Chart 3.8 DATA" sheetId="267" r:id="rId17"/>
    <sheet name="Table 3.1" sheetId="213" r:id="rId18"/>
    <sheet name="Poisson sub 100" sheetId="89" state="hidden" r:id="rId19"/>
  </sheets>
  <externalReferences>
    <externalReference r:id="rId20"/>
  </externalReferences>
  <definedNames>
    <definedName name="_xlnm._FilterDatabase" localSheetId="2" hidden="1">'Chart 3.1 DATA'!$A$2:$V$32</definedName>
    <definedName name="_xlnm._FilterDatabase" localSheetId="8" hidden="1">'Chart 3.4 DATA'!$A$1:$T$2</definedName>
    <definedName name="_xlnm._FilterDatabase" localSheetId="10" hidden="1">'Chart 3.5 DATA'!$A$1:$R$2</definedName>
    <definedName name="_xlnm._FilterDatabase" localSheetId="12" hidden="1">'Chart 3.6. DATA'!$A$1:$M$2</definedName>
    <definedName name="_xlnm._FilterDatabase" localSheetId="14" hidden="1">'Chart 3.7 DATA'!$A$1:$R$2</definedName>
    <definedName name="_xlnm._FilterDatabase" localSheetId="0" hidden="1">'Section 3 List of Tables Charts'!$A$5:$J$14</definedName>
    <definedName name="a" localSheetId="11">#REF!</definedName>
    <definedName name="a" localSheetId="13">#REF!</definedName>
    <definedName name="a">#REF!</definedName>
    <definedName name="Hospitals" localSheetId="11">#REF!</definedName>
    <definedName name="Hospitals" localSheetId="13">#REF!</definedName>
    <definedName name="Hospitals">#REF!</definedName>
    <definedName name="Hospitals_">'[1]Chart 1c DATA'!$V$3:$X$35</definedName>
    <definedName name="ORGANISATION" localSheetId="11">#REF!</definedName>
    <definedName name="ORGANISATION" localSheetId="13">#REF!</definedName>
    <definedName name="ORGANISATION">#REF!</definedName>
    <definedName name="_xlnm.Print_Titles" localSheetId="17">'Table 3.1'!$3:$3</definedName>
  </definedNames>
  <calcPr calcId="162913"/>
</workbook>
</file>

<file path=xl/calcChain.xml><?xml version="1.0" encoding="utf-8"?>
<calcChain xmlns="http://schemas.openxmlformats.org/spreadsheetml/2006/main">
  <c r="M49" i="292" l="1"/>
  <c r="L49" i="292"/>
  <c r="K49" i="292"/>
  <c r="J49" i="292"/>
  <c r="I49" i="292"/>
  <c r="M48" i="292"/>
  <c r="L48" i="292"/>
  <c r="K48" i="292"/>
  <c r="J48" i="292"/>
  <c r="I48" i="292"/>
  <c r="M47" i="292"/>
  <c r="L47" i="292"/>
  <c r="K47" i="292"/>
  <c r="J47" i="292"/>
  <c r="I47" i="292"/>
  <c r="M46" i="292"/>
  <c r="L46" i="292"/>
  <c r="K46" i="292"/>
  <c r="J46" i="292"/>
  <c r="I46" i="292"/>
  <c r="M45" i="292"/>
  <c r="L45" i="292"/>
  <c r="K45" i="292"/>
  <c r="J45" i="292"/>
  <c r="I45" i="292"/>
  <c r="M44" i="292"/>
  <c r="L44" i="292"/>
  <c r="K44" i="292"/>
  <c r="J44" i="292"/>
  <c r="I44" i="292"/>
  <c r="M43" i="292"/>
  <c r="L43" i="292"/>
  <c r="K43" i="292"/>
  <c r="J43" i="292"/>
  <c r="I43" i="292"/>
  <c r="M42" i="292"/>
  <c r="L42" i="292"/>
  <c r="K42" i="292"/>
  <c r="J42" i="292"/>
  <c r="I42" i="292"/>
  <c r="M41" i="292"/>
  <c r="L41" i="292"/>
  <c r="K41" i="292"/>
  <c r="J41" i="292"/>
  <c r="I41" i="292"/>
  <c r="M40" i="292"/>
  <c r="L40" i="292"/>
  <c r="K40" i="292"/>
  <c r="J40" i="292"/>
  <c r="I40" i="292"/>
  <c r="M39" i="292"/>
  <c r="L39" i="292"/>
  <c r="K39" i="292"/>
  <c r="J39" i="292"/>
  <c r="I39" i="292"/>
  <c r="M38" i="292"/>
  <c r="L38" i="292"/>
  <c r="K38" i="292"/>
  <c r="J38" i="292"/>
  <c r="I38" i="292"/>
  <c r="M37" i="292"/>
  <c r="L37" i="292"/>
  <c r="K37" i="292"/>
  <c r="J37" i="292"/>
  <c r="I37" i="292"/>
  <c r="M36" i="292"/>
  <c r="L36" i="292"/>
  <c r="K36" i="292"/>
  <c r="J36" i="292"/>
  <c r="I36" i="292"/>
  <c r="H49" i="292"/>
  <c r="H48" i="292"/>
  <c r="H47" i="292"/>
  <c r="H46" i="292"/>
  <c r="H45" i="292"/>
  <c r="H44" i="292"/>
  <c r="H43" i="292"/>
  <c r="H42" i="292"/>
  <c r="H41" i="292"/>
  <c r="H40" i="292"/>
  <c r="H39" i="292"/>
  <c r="H38" i="292"/>
  <c r="H37" i="292"/>
  <c r="H36" i="292"/>
  <c r="R50" i="295" l="1"/>
  <c r="H50" i="295" s="1"/>
  <c r="Q50" i="295"/>
  <c r="P50" i="295"/>
  <c r="O50" i="295"/>
  <c r="G50" i="295" s="1"/>
  <c r="N50" i="295"/>
  <c r="R49" i="295"/>
  <c r="Q49" i="295"/>
  <c r="P49" i="295"/>
  <c r="O49" i="295"/>
  <c r="F49" i="295" s="1"/>
  <c r="N49" i="295"/>
  <c r="D49" i="295" s="1"/>
  <c r="R48" i="295"/>
  <c r="Q48" i="295"/>
  <c r="P48" i="295"/>
  <c r="O48" i="295"/>
  <c r="N48" i="295"/>
  <c r="R47" i="295"/>
  <c r="Q47" i="295"/>
  <c r="P47" i="295"/>
  <c r="F47" i="295" s="1"/>
  <c r="O47" i="295"/>
  <c r="N47" i="295"/>
  <c r="R46" i="295"/>
  <c r="Q46" i="295"/>
  <c r="P46" i="295"/>
  <c r="O46" i="295"/>
  <c r="G46" i="295" s="1"/>
  <c r="N46" i="295"/>
  <c r="D46" i="295" s="1"/>
  <c r="R45" i="295"/>
  <c r="Q45" i="295"/>
  <c r="P45" i="295"/>
  <c r="O45" i="295"/>
  <c r="N45" i="295"/>
  <c r="R44" i="295"/>
  <c r="Q44" i="295"/>
  <c r="P44" i="295"/>
  <c r="O44" i="295"/>
  <c r="G44" i="295" s="1"/>
  <c r="N44" i="295"/>
  <c r="R43" i="295"/>
  <c r="Q43" i="295"/>
  <c r="P43" i="295"/>
  <c r="O43" i="295"/>
  <c r="N43" i="295"/>
  <c r="R42" i="295"/>
  <c r="H42" i="295" s="1"/>
  <c r="Q42" i="295"/>
  <c r="P42" i="295"/>
  <c r="O42" i="295"/>
  <c r="G42" i="295" s="1"/>
  <c r="N42" i="295"/>
  <c r="R41" i="295"/>
  <c r="Q41" i="295"/>
  <c r="P41" i="295"/>
  <c r="O41" i="295"/>
  <c r="F41" i="295" s="1"/>
  <c r="N41" i="295"/>
  <c r="D41" i="295" s="1"/>
  <c r="R40" i="295"/>
  <c r="Q40" i="295"/>
  <c r="P40" i="295"/>
  <c r="O40" i="295"/>
  <c r="N40" i="295"/>
  <c r="R39" i="295"/>
  <c r="Q39" i="295"/>
  <c r="P39" i="295"/>
  <c r="F39" i="295" s="1"/>
  <c r="O39" i="295"/>
  <c r="N39" i="295"/>
  <c r="R38" i="295"/>
  <c r="Q38" i="295"/>
  <c r="P38" i="295"/>
  <c r="O38" i="295"/>
  <c r="G38" i="295" s="1"/>
  <c r="N38" i="295"/>
  <c r="D38" i="295" s="1"/>
  <c r="R37" i="295"/>
  <c r="Q37" i="295"/>
  <c r="P37" i="295"/>
  <c r="O37" i="295"/>
  <c r="N37" i="295"/>
  <c r="D37" i="295" s="1"/>
  <c r="M50" i="295"/>
  <c r="M49" i="295"/>
  <c r="G49" i="295" s="1"/>
  <c r="M48" i="295"/>
  <c r="E48" i="295" s="1"/>
  <c r="M47" i="295"/>
  <c r="E47" i="295" s="1"/>
  <c r="M46" i="295"/>
  <c r="M45" i="295"/>
  <c r="G45" i="295" s="1"/>
  <c r="M44" i="295"/>
  <c r="M43" i="295"/>
  <c r="C43" i="295" s="1"/>
  <c r="M42" i="295"/>
  <c r="M41" i="295"/>
  <c r="G41" i="295" s="1"/>
  <c r="M40" i="295"/>
  <c r="E40" i="295" s="1"/>
  <c r="M39" i="295"/>
  <c r="E39" i="295" s="1"/>
  <c r="M38" i="295"/>
  <c r="M37" i="295"/>
  <c r="F37" i="295" s="1"/>
  <c r="E49" i="292"/>
  <c r="E48" i="292"/>
  <c r="D47" i="292"/>
  <c r="D46" i="292"/>
  <c r="E44" i="292"/>
  <c r="D43" i="292"/>
  <c r="D42" i="292"/>
  <c r="E40" i="292"/>
  <c r="D39" i="292"/>
  <c r="D38" i="292"/>
  <c r="E36" i="292"/>
  <c r="M3" i="292"/>
  <c r="L3" i="292"/>
  <c r="K3" i="292"/>
  <c r="J3" i="292"/>
  <c r="I3" i="292"/>
  <c r="H3" i="292"/>
  <c r="R49" i="290"/>
  <c r="Q49" i="290"/>
  <c r="P49" i="290"/>
  <c r="O49" i="290"/>
  <c r="N49" i="290"/>
  <c r="M49" i="290"/>
  <c r="L49" i="290"/>
  <c r="R48" i="290"/>
  <c r="Q48" i="290"/>
  <c r="P48" i="290"/>
  <c r="O48" i="290"/>
  <c r="N48" i="290"/>
  <c r="M48" i="290"/>
  <c r="L48" i="290"/>
  <c r="R47" i="290"/>
  <c r="Q47" i="290"/>
  <c r="P47" i="290"/>
  <c r="O47" i="290"/>
  <c r="N47" i="290"/>
  <c r="M47" i="290"/>
  <c r="L47" i="290"/>
  <c r="R46" i="290"/>
  <c r="Q46" i="290"/>
  <c r="P46" i="290"/>
  <c r="O46" i="290"/>
  <c r="N46" i="290"/>
  <c r="M46" i="290"/>
  <c r="L46" i="290"/>
  <c r="R45" i="290"/>
  <c r="Q45" i="290"/>
  <c r="P45" i="290"/>
  <c r="O45" i="290"/>
  <c r="N45" i="290"/>
  <c r="M45" i="290"/>
  <c r="L45" i="290"/>
  <c r="R44" i="290"/>
  <c r="Q44" i="290"/>
  <c r="P44" i="290"/>
  <c r="O44" i="290"/>
  <c r="N44" i="290"/>
  <c r="M44" i="290"/>
  <c r="L44" i="290"/>
  <c r="R43" i="290"/>
  <c r="Q43" i="290"/>
  <c r="P43" i="290"/>
  <c r="O43" i="290"/>
  <c r="N43" i="290"/>
  <c r="M43" i="290"/>
  <c r="L43" i="290"/>
  <c r="R42" i="290"/>
  <c r="Q42" i="290"/>
  <c r="P42" i="290"/>
  <c r="O42" i="290"/>
  <c r="N42" i="290"/>
  <c r="M42" i="290"/>
  <c r="L42" i="290"/>
  <c r="R41" i="290"/>
  <c r="Q41" i="290"/>
  <c r="P41" i="290"/>
  <c r="O41" i="290"/>
  <c r="N41" i="290"/>
  <c r="M41" i="290"/>
  <c r="L41" i="290"/>
  <c r="R40" i="290"/>
  <c r="Q40" i="290"/>
  <c r="P40" i="290"/>
  <c r="O40" i="290"/>
  <c r="N40" i="290"/>
  <c r="M40" i="290"/>
  <c r="L40" i="290"/>
  <c r="R39" i="290"/>
  <c r="Q39" i="290"/>
  <c r="P39" i="290"/>
  <c r="O39" i="290"/>
  <c r="N39" i="290"/>
  <c r="M39" i="290"/>
  <c r="L39" i="290"/>
  <c r="R38" i="290"/>
  <c r="Q38" i="290"/>
  <c r="P38" i="290"/>
  <c r="O38" i="290"/>
  <c r="N38" i="290"/>
  <c r="M38" i="290"/>
  <c r="L38" i="290"/>
  <c r="R37" i="290"/>
  <c r="Q37" i="290"/>
  <c r="P37" i="290"/>
  <c r="O37" i="290"/>
  <c r="N37" i="290"/>
  <c r="M37" i="290"/>
  <c r="L37" i="290"/>
  <c r="R36" i="290"/>
  <c r="Q36" i="290"/>
  <c r="P36" i="290"/>
  <c r="O36" i="290"/>
  <c r="N36" i="290"/>
  <c r="M36" i="290"/>
  <c r="L36" i="290"/>
  <c r="R3" i="290"/>
  <c r="Q3" i="290"/>
  <c r="P3" i="290"/>
  <c r="O3" i="290"/>
  <c r="N3" i="290"/>
  <c r="M3" i="290"/>
  <c r="L3" i="290"/>
  <c r="K3" i="290"/>
  <c r="K49" i="290"/>
  <c r="K48" i="290"/>
  <c r="K47" i="290"/>
  <c r="K46" i="290"/>
  <c r="K45" i="290"/>
  <c r="K44" i="290"/>
  <c r="K43" i="290"/>
  <c r="K42" i="290"/>
  <c r="K41" i="290"/>
  <c r="K40" i="290"/>
  <c r="K39" i="290"/>
  <c r="K38" i="290"/>
  <c r="K37" i="290"/>
  <c r="K36" i="290"/>
  <c r="H6" i="295"/>
  <c r="G6" i="295"/>
  <c r="F6" i="295"/>
  <c r="E6" i="295"/>
  <c r="D6" i="295"/>
  <c r="C6" i="295"/>
  <c r="F50" i="295"/>
  <c r="D50" i="295"/>
  <c r="C50" i="295"/>
  <c r="H49" i="295"/>
  <c r="G48" i="295"/>
  <c r="F48" i="295"/>
  <c r="D47" i="295"/>
  <c r="H46" i="295"/>
  <c r="F46" i="295"/>
  <c r="C46" i="295"/>
  <c r="H45" i="295"/>
  <c r="F45" i="295"/>
  <c r="D45" i="295"/>
  <c r="F44" i="295"/>
  <c r="D44" i="295"/>
  <c r="C44" i="295"/>
  <c r="H43" i="295"/>
  <c r="F43" i="295"/>
  <c r="E43" i="295"/>
  <c r="D43" i="295"/>
  <c r="F42" i="295"/>
  <c r="D42" i="295"/>
  <c r="C42" i="295"/>
  <c r="H41" i="295"/>
  <c r="G40" i="295"/>
  <c r="F40" i="295"/>
  <c r="D39" i="295"/>
  <c r="H38" i="295"/>
  <c r="F38" i="295"/>
  <c r="C38" i="295"/>
  <c r="H37" i="295"/>
  <c r="E37" i="295"/>
  <c r="C37" i="295"/>
  <c r="G35" i="295"/>
  <c r="E35" i="295"/>
  <c r="C35" i="295"/>
  <c r="H32" i="295"/>
  <c r="G32" i="295"/>
  <c r="F32" i="295"/>
  <c r="E32" i="295"/>
  <c r="D32" i="295"/>
  <c r="C32" i="295"/>
  <c r="H31" i="295"/>
  <c r="G31" i="295"/>
  <c r="F31" i="295"/>
  <c r="E31" i="295"/>
  <c r="D31" i="295"/>
  <c r="C31" i="295"/>
  <c r="H30" i="295"/>
  <c r="G30" i="295"/>
  <c r="F30" i="295"/>
  <c r="E30" i="295"/>
  <c r="D30" i="295"/>
  <c r="C30" i="295"/>
  <c r="H29" i="295"/>
  <c r="G29" i="295"/>
  <c r="F29" i="295"/>
  <c r="E29" i="295"/>
  <c r="D29" i="295"/>
  <c r="C29" i="295"/>
  <c r="H28" i="295"/>
  <c r="G28" i="295"/>
  <c r="F28" i="295"/>
  <c r="E28" i="295"/>
  <c r="D28" i="295"/>
  <c r="C28" i="295"/>
  <c r="H27" i="295"/>
  <c r="G27" i="295"/>
  <c r="F27" i="295"/>
  <c r="E27" i="295"/>
  <c r="D27" i="295"/>
  <c r="C27" i="295"/>
  <c r="H26" i="295"/>
  <c r="G26" i="295"/>
  <c r="F26" i="295"/>
  <c r="E26" i="295"/>
  <c r="D26" i="295"/>
  <c r="C26" i="295"/>
  <c r="H25" i="295"/>
  <c r="G25" i="295"/>
  <c r="F25" i="295"/>
  <c r="E25" i="295"/>
  <c r="D25" i="295"/>
  <c r="C25" i="295"/>
  <c r="H24" i="295"/>
  <c r="G24" i="295"/>
  <c r="F24" i="295"/>
  <c r="E24" i="295"/>
  <c r="D24" i="295"/>
  <c r="C24" i="295"/>
  <c r="H23" i="295"/>
  <c r="G23" i="295"/>
  <c r="F23" i="295"/>
  <c r="E23" i="295"/>
  <c r="D23" i="295"/>
  <c r="C23" i="295"/>
  <c r="H22" i="295"/>
  <c r="G22" i="295"/>
  <c r="F22" i="295"/>
  <c r="E22" i="295"/>
  <c r="D22" i="295"/>
  <c r="C22" i="295"/>
  <c r="H21" i="295"/>
  <c r="G21" i="295"/>
  <c r="F21" i="295"/>
  <c r="E21" i="295"/>
  <c r="D21" i="295"/>
  <c r="C21" i="295"/>
  <c r="H20" i="295"/>
  <c r="G20" i="295"/>
  <c r="F20" i="295"/>
  <c r="E20" i="295"/>
  <c r="D20" i="295"/>
  <c r="C20" i="295"/>
  <c r="H19" i="295"/>
  <c r="G19" i="295"/>
  <c r="F19" i="295"/>
  <c r="E19" i="295"/>
  <c r="D19" i="295"/>
  <c r="C19" i="295"/>
  <c r="H18" i="295"/>
  <c r="G18" i="295"/>
  <c r="F18" i="295"/>
  <c r="E18" i="295"/>
  <c r="D18" i="295"/>
  <c r="C18" i="295"/>
  <c r="H17" i="295"/>
  <c r="G17" i="295"/>
  <c r="F17" i="295"/>
  <c r="E17" i="295"/>
  <c r="D17" i="295"/>
  <c r="C17" i="295"/>
  <c r="H16" i="295"/>
  <c r="G16" i="295"/>
  <c r="F16" i="295"/>
  <c r="E16" i="295"/>
  <c r="D16" i="295"/>
  <c r="C16" i="295"/>
  <c r="H15" i="295"/>
  <c r="G15" i="295"/>
  <c r="F15" i="295"/>
  <c r="E15" i="295"/>
  <c r="D15" i="295"/>
  <c r="C15" i="295"/>
  <c r="H14" i="295"/>
  <c r="G14" i="295"/>
  <c r="F14" i="295"/>
  <c r="E14" i="295"/>
  <c r="D14" i="295"/>
  <c r="C14" i="295"/>
  <c r="H13" i="295"/>
  <c r="G13" i="295"/>
  <c r="F13" i="295"/>
  <c r="E13" i="295"/>
  <c r="D13" i="295"/>
  <c r="C13" i="295"/>
  <c r="H12" i="295"/>
  <c r="G12" i="295"/>
  <c r="F12" i="295"/>
  <c r="E12" i="295"/>
  <c r="D12" i="295"/>
  <c r="C12" i="295"/>
  <c r="H11" i="295"/>
  <c r="G11" i="295"/>
  <c r="F11" i="295"/>
  <c r="E11" i="295"/>
  <c r="D11" i="295"/>
  <c r="C11" i="295"/>
  <c r="H10" i="295"/>
  <c r="G10" i="295"/>
  <c r="F10" i="295"/>
  <c r="E10" i="295"/>
  <c r="D10" i="295"/>
  <c r="C10" i="295"/>
  <c r="H9" i="295"/>
  <c r="G9" i="295"/>
  <c r="F9" i="295"/>
  <c r="E9" i="295"/>
  <c r="D9" i="295"/>
  <c r="C9" i="295"/>
  <c r="H8" i="295"/>
  <c r="G8" i="295"/>
  <c r="F8" i="295"/>
  <c r="E8" i="295"/>
  <c r="D8" i="295"/>
  <c r="C8" i="295"/>
  <c r="H7" i="295"/>
  <c r="G7" i="295"/>
  <c r="F7" i="295"/>
  <c r="E7" i="295"/>
  <c r="D7" i="295"/>
  <c r="C7" i="295"/>
  <c r="H5" i="295"/>
  <c r="G5" i="295"/>
  <c r="F5" i="295"/>
  <c r="E5" i="295"/>
  <c r="D5" i="295"/>
  <c r="C5" i="295"/>
  <c r="H4" i="295"/>
  <c r="G4" i="295"/>
  <c r="F4" i="295"/>
  <c r="E4" i="295"/>
  <c r="D4" i="295"/>
  <c r="C4" i="295"/>
  <c r="R3" i="295"/>
  <c r="Q3" i="295"/>
  <c r="P3" i="295"/>
  <c r="O3" i="295"/>
  <c r="N3" i="295"/>
  <c r="M3" i="295"/>
  <c r="D49" i="292"/>
  <c r="C49" i="292"/>
  <c r="D48" i="292"/>
  <c r="E47" i="292"/>
  <c r="C47" i="292"/>
  <c r="E46" i="292"/>
  <c r="C46" i="292"/>
  <c r="E45" i="292"/>
  <c r="D45" i="292"/>
  <c r="C45" i="292"/>
  <c r="D44" i="292"/>
  <c r="E43" i="292"/>
  <c r="C43" i="292"/>
  <c r="E42" i="292"/>
  <c r="C42" i="292"/>
  <c r="E41" i="292"/>
  <c r="D41" i="292"/>
  <c r="C41" i="292"/>
  <c r="D40" i="292"/>
  <c r="E39" i="292"/>
  <c r="C39" i="292"/>
  <c r="E38" i="292"/>
  <c r="C38" i="292"/>
  <c r="E37" i="292"/>
  <c r="D37" i="292"/>
  <c r="C37" i="292"/>
  <c r="D36" i="292"/>
  <c r="E32" i="292"/>
  <c r="D32" i="292"/>
  <c r="C32" i="292"/>
  <c r="E31" i="292"/>
  <c r="D31" i="292"/>
  <c r="C31" i="292"/>
  <c r="E30" i="292"/>
  <c r="D30" i="292"/>
  <c r="C30" i="292"/>
  <c r="E29" i="292"/>
  <c r="D29" i="292"/>
  <c r="C29" i="292"/>
  <c r="E28" i="292"/>
  <c r="D28" i="292"/>
  <c r="C28" i="292"/>
  <c r="E27" i="292"/>
  <c r="D27" i="292"/>
  <c r="C27" i="292"/>
  <c r="E26" i="292"/>
  <c r="D26" i="292"/>
  <c r="C26" i="292"/>
  <c r="E25" i="292"/>
  <c r="D25" i="292"/>
  <c r="C25" i="292"/>
  <c r="E24" i="292"/>
  <c r="D24" i="292"/>
  <c r="C24" i="292"/>
  <c r="E23" i="292"/>
  <c r="D23" i="292"/>
  <c r="C23" i="292"/>
  <c r="E22" i="292"/>
  <c r="D22" i="292"/>
  <c r="C22" i="292"/>
  <c r="E21" i="292"/>
  <c r="D21" i="292"/>
  <c r="C21" i="292"/>
  <c r="E20" i="292"/>
  <c r="D20" i="292"/>
  <c r="C20" i="292"/>
  <c r="E19" i="292"/>
  <c r="D19" i="292"/>
  <c r="C19" i="292"/>
  <c r="E18" i="292"/>
  <c r="D18" i="292"/>
  <c r="C18" i="292"/>
  <c r="E17" i="292"/>
  <c r="D17" i="292"/>
  <c r="C17" i="292"/>
  <c r="E16" i="292"/>
  <c r="D16" i="292"/>
  <c r="C16" i="292"/>
  <c r="E15" i="292"/>
  <c r="D15" i="292"/>
  <c r="C15" i="292"/>
  <c r="E14" i="292"/>
  <c r="D14" i="292"/>
  <c r="C14" i="292"/>
  <c r="E13" i="292"/>
  <c r="D13" i="292"/>
  <c r="C13" i="292"/>
  <c r="E12" i="292"/>
  <c r="D12" i="292"/>
  <c r="C12" i="292"/>
  <c r="E11" i="292"/>
  <c r="D11" i="292"/>
  <c r="C11" i="292"/>
  <c r="E10" i="292"/>
  <c r="D10" i="292"/>
  <c r="C10" i="292"/>
  <c r="E9" i="292"/>
  <c r="D9" i="292"/>
  <c r="C9" i="292"/>
  <c r="E8" i="292"/>
  <c r="D8" i="292"/>
  <c r="C8" i="292"/>
  <c r="E7" i="292"/>
  <c r="D7" i="292"/>
  <c r="C7" i="292"/>
  <c r="E6" i="292"/>
  <c r="D6" i="292"/>
  <c r="C6" i="292"/>
  <c r="E5" i="292"/>
  <c r="D5" i="292"/>
  <c r="C5" i="292"/>
  <c r="E4" i="292"/>
  <c r="D4" i="292"/>
  <c r="C4" i="292"/>
  <c r="H40" i="295" l="1"/>
  <c r="H44" i="295"/>
  <c r="H48" i="295"/>
  <c r="E38" i="295"/>
  <c r="G39" i="295"/>
  <c r="C41" i="295"/>
  <c r="E42" i="295"/>
  <c r="G43" i="295"/>
  <c r="C45" i="295"/>
  <c r="E46" i="295"/>
  <c r="G47" i="295"/>
  <c r="C49" i="295"/>
  <c r="E50" i="295"/>
  <c r="H39" i="295"/>
  <c r="H47" i="295"/>
  <c r="E3" i="295"/>
  <c r="C40" i="295"/>
  <c r="E41" i="295"/>
  <c r="E45" i="295"/>
  <c r="C48" i="295"/>
  <c r="E49" i="295"/>
  <c r="D40" i="295"/>
  <c r="D48" i="295"/>
  <c r="G37" i="295"/>
  <c r="C39" i="295"/>
  <c r="E44" i="295"/>
  <c r="C47" i="295"/>
  <c r="C36" i="292"/>
  <c r="C40" i="292"/>
  <c r="C44" i="292"/>
  <c r="C48" i="292"/>
  <c r="J6" i="295"/>
  <c r="I4" i="295"/>
  <c r="J5" i="295"/>
  <c r="I11" i="295"/>
  <c r="J12" i="295"/>
  <c r="I13" i="295"/>
  <c r="J14" i="295"/>
  <c r="I15" i="295"/>
  <c r="J16" i="295"/>
  <c r="I17" i="295"/>
  <c r="J18" i="295"/>
  <c r="I19" i="295"/>
  <c r="J20" i="295"/>
  <c r="I21" i="295"/>
  <c r="J22" i="295"/>
  <c r="I23" i="295"/>
  <c r="J24" i="295"/>
  <c r="I25" i="295"/>
  <c r="J26" i="295"/>
  <c r="I27" i="295"/>
  <c r="J28" i="295"/>
  <c r="I29" i="295"/>
  <c r="J30" i="295"/>
  <c r="I31" i="295"/>
  <c r="J32" i="295"/>
  <c r="J9" i="295"/>
  <c r="J7" i="295"/>
  <c r="I8" i="295"/>
  <c r="I6" i="295"/>
  <c r="H3" i="295"/>
  <c r="F3" i="295"/>
  <c r="J4" i="295"/>
  <c r="I5" i="295"/>
  <c r="I7" i="295"/>
  <c r="J10" i="295"/>
  <c r="J11" i="295"/>
  <c r="I12" i="295"/>
  <c r="J13" i="295"/>
  <c r="I14" i="295"/>
  <c r="J15" i="295"/>
  <c r="I16" i="295"/>
  <c r="J17" i="295"/>
  <c r="I18" i="295"/>
  <c r="J19" i="295"/>
  <c r="I20" i="295"/>
  <c r="J21" i="295"/>
  <c r="I22" i="295"/>
  <c r="J23" i="295"/>
  <c r="I24" i="295"/>
  <c r="J25" i="295"/>
  <c r="I26" i="295"/>
  <c r="J27" i="295"/>
  <c r="I28" i="295"/>
  <c r="J29" i="295"/>
  <c r="I30" i="295"/>
  <c r="J31" i="295"/>
  <c r="I32" i="295"/>
  <c r="D3" i="295"/>
  <c r="C3" i="295"/>
  <c r="I3" i="295" s="1"/>
  <c r="G3" i="295"/>
  <c r="J8" i="295"/>
  <c r="I9" i="295"/>
  <c r="I10" i="295"/>
  <c r="F4" i="292"/>
  <c r="F8" i="292"/>
  <c r="F12" i="292"/>
  <c r="F16" i="292"/>
  <c r="F20" i="292"/>
  <c r="F24" i="292"/>
  <c r="F28" i="292"/>
  <c r="F32" i="292"/>
  <c r="F5" i="292"/>
  <c r="F9" i="292"/>
  <c r="F13" i="292"/>
  <c r="F17" i="292"/>
  <c r="F21" i="292"/>
  <c r="F25" i="292"/>
  <c r="F19" i="292"/>
  <c r="F23" i="292"/>
  <c r="D3" i="292"/>
  <c r="C3" i="292"/>
  <c r="E3" i="292"/>
  <c r="F10" i="292"/>
  <c r="F14" i="292"/>
  <c r="F22" i="292"/>
  <c r="F26" i="292"/>
  <c r="F29" i="292"/>
  <c r="F30" i="292"/>
  <c r="F6" i="292"/>
  <c r="F18" i="292"/>
  <c r="F7" i="292"/>
  <c r="F11" i="292"/>
  <c r="F15" i="292"/>
  <c r="F27" i="292"/>
  <c r="F31" i="292"/>
  <c r="J3" i="295" l="1"/>
  <c r="F3" i="292"/>
  <c r="F4" i="290" l="1"/>
  <c r="E4" i="290"/>
  <c r="D4" i="290"/>
  <c r="C4" i="290"/>
  <c r="F49" i="290"/>
  <c r="E49" i="290"/>
  <c r="D49" i="290"/>
  <c r="C49" i="290"/>
  <c r="F48" i="290"/>
  <c r="E48" i="290"/>
  <c r="D48" i="290"/>
  <c r="C48" i="290"/>
  <c r="F47" i="290"/>
  <c r="E47" i="290"/>
  <c r="D47" i="290"/>
  <c r="C47" i="290"/>
  <c r="F46" i="290"/>
  <c r="E46" i="290"/>
  <c r="D46" i="290"/>
  <c r="C46" i="290"/>
  <c r="F45" i="290"/>
  <c r="E45" i="290"/>
  <c r="D45" i="290"/>
  <c r="C45" i="290"/>
  <c r="F44" i="290"/>
  <c r="E44" i="290"/>
  <c r="D44" i="290"/>
  <c r="C44" i="290"/>
  <c r="F43" i="290"/>
  <c r="E43" i="290"/>
  <c r="D43" i="290"/>
  <c r="C43" i="290"/>
  <c r="F42" i="290"/>
  <c r="E42" i="290"/>
  <c r="D42" i="290"/>
  <c r="C42" i="290"/>
  <c r="F41" i="290"/>
  <c r="E41" i="290"/>
  <c r="D41" i="290"/>
  <c r="C41" i="290"/>
  <c r="F40" i="290"/>
  <c r="E40" i="290"/>
  <c r="D40" i="290"/>
  <c r="C40" i="290"/>
  <c r="F39" i="290"/>
  <c r="E39" i="290"/>
  <c r="D39" i="290"/>
  <c r="C39" i="290"/>
  <c r="F38" i="290"/>
  <c r="E38" i="290"/>
  <c r="D38" i="290"/>
  <c r="C38" i="290"/>
  <c r="F37" i="290"/>
  <c r="E37" i="290"/>
  <c r="D37" i="290"/>
  <c r="C37" i="290"/>
  <c r="F36" i="290"/>
  <c r="E36" i="290"/>
  <c r="D36" i="290"/>
  <c r="C36" i="290"/>
  <c r="F32" i="290"/>
  <c r="E32" i="290"/>
  <c r="D32" i="290"/>
  <c r="C32" i="290"/>
  <c r="F31" i="290"/>
  <c r="E31" i="290"/>
  <c r="D31" i="290"/>
  <c r="C31" i="290"/>
  <c r="F30" i="290"/>
  <c r="E30" i="290"/>
  <c r="D30" i="290"/>
  <c r="C30" i="290"/>
  <c r="F29" i="290"/>
  <c r="E29" i="290"/>
  <c r="D29" i="290"/>
  <c r="C29" i="290"/>
  <c r="F28" i="290"/>
  <c r="E28" i="290"/>
  <c r="D28" i="290"/>
  <c r="C28" i="290"/>
  <c r="F27" i="290"/>
  <c r="E27" i="290"/>
  <c r="D27" i="290"/>
  <c r="C27" i="290"/>
  <c r="F26" i="290"/>
  <c r="E26" i="290"/>
  <c r="D26" i="290"/>
  <c r="C26" i="290"/>
  <c r="F25" i="290"/>
  <c r="E25" i="290"/>
  <c r="D25" i="290"/>
  <c r="C25" i="290"/>
  <c r="F24" i="290"/>
  <c r="E24" i="290"/>
  <c r="D24" i="290"/>
  <c r="C24" i="290"/>
  <c r="F23" i="290"/>
  <c r="E23" i="290"/>
  <c r="D23" i="290"/>
  <c r="C23" i="290"/>
  <c r="F22" i="290"/>
  <c r="E22" i="290"/>
  <c r="D22" i="290"/>
  <c r="C22" i="290"/>
  <c r="F21" i="290"/>
  <c r="E21" i="290"/>
  <c r="D21" i="290"/>
  <c r="C21" i="290"/>
  <c r="F20" i="290"/>
  <c r="E20" i="290"/>
  <c r="D20" i="290"/>
  <c r="C20" i="290"/>
  <c r="F19" i="290"/>
  <c r="E19" i="290"/>
  <c r="D19" i="290"/>
  <c r="C19" i="290"/>
  <c r="F18" i="290"/>
  <c r="E18" i="290"/>
  <c r="D18" i="290"/>
  <c r="G18" i="290" s="1"/>
  <c r="C18" i="290"/>
  <c r="F17" i="290"/>
  <c r="E17" i="290"/>
  <c r="D17" i="290"/>
  <c r="C17" i="290"/>
  <c r="F16" i="290"/>
  <c r="E16" i="290"/>
  <c r="D16" i="290"/>
  <c r="C16" i="290"/>
  <c r="F15" i="290"/>
  <c r="E15" i="290"/>
  <c r="D15" i="290"/>
  <c r="C15" i="290"/>
  <c r="F14" i="290"/>
  <c r="E14" i="290"/>
  <c r="D14" i="290"/>
  <c r="C14" i="290"/>
  <c r="F13" i="290"/>
  <c r="E13" i="290"/>
  <c r="D13" i="290"/>
  <c r="C13" i="290"/>
  <c r="F12" i="290"/>
  <c r="E12" i="290"/>
  <c r="D12" i="290"/>
  <c r="C12" i="290"/>
  <c r="F11" i="290"/>
  <c r="E11" i="290"/>
  <c r="D11" i="290"/>
  <c r="C11" i="290"/>
  <c r="F10" i="290"/>
  <c r="E10" i="290"/>
  <c r="D10" i="290"/>
  <c r="C10" i="290"/>
  <c r="F9" i="290"/>
  <c r="E9" i="290"/>
  <c r="D9" i="290"/>
  <c r="C9" i="290"/>
  <c r="F8" i="290"/>
  <c r="E8" i="290"/>
  <c r="D8" i="290"/>
  <c r="C8" i="290"/>
  <c r="F7" i="290"/>
  <c r="E7" i="290"/>
  <c r="D7" i="290"/>
  <c r="C7" i="290"/>
  <c r="F6" i="290"/>
  <c r="E6" i="290"/>
  <c r="D6" i="290"/>
  <c r="C6" i="290"/>
  <c r="F5" i="290"/>
  <c r="E5" i="290"/>
  <c r="D5" i="290"/>
  <c r="C5" i="290"/>
  <c r="N29" i="68"/>
  <c r="M29" i="68"/>
  <c r="L29" i="68"/>
  <c r="J29" i="68"/>
  <c r="I29" i="68"/>
  <c r="F29" i="68" s="1"/>
  <c r="H29" i="68"/>
  <c r="G29" i="68"/>
  <c r="D29" i="68"/>
  <c r="C29" i="68"/>
  <c r="B29" i="68"/>
  <c r="A29" i="68"/>
  <c r="N30" i="66"/>
  <c r="M30" i="66"/>
  <c r="L30" i="66"/>
  <c r="J30" i="66"/>
  <c r="G30" i="66" s="1"/>
  <c r="I30" i="66"/>
  <c r="E30" i="66" s="1"/>
  <c r="D30" i="66"/>
  <c r="C30" i="66"/>
  <c r="B30" i="66"/>
  <c r="A30" i="66"/>
  <c r="N31" i="62"/>
  <c r="M31" i="62"/>
  <c r="L31" i="62"/>
  <c r="J31" i="62"/>
  <c r="G31" i="62" s="1"/>
  <c r="I31" i="62"/>
  <c r="E31" i="62" s="1"/>
  <c r="D31" i="62"/>
  <c r="C31" i="62"/>
  <c r="B31" i="62"/>
  <c r="A31" i="62"/>
  <c r="G7" i="290" l="1"/>
  <c r="K31" i="62"/>
  <c r="K29" i="68"/>
  <c r="K30" i="66"/>
  <c r="H17" i="290"/>
  <c r="G23" i="290"/>
  <c r="G19" i="290"/>
  <c r="G11" i="290"/>
  <c r="G31" i="290"/>
  <c r="G4" i="290"/>
  <c r="G14" i="290"/>
  <c r="G15" i="290"/>
  <c r="G26" i="290"/>
  <c r="I27" i="290"/>
  <c r="I19" i="290"/>
  <c r="H25" i="290"/>
  <c r="I4" i="290"/>
  <c r="H4" i="290"/>
  <c r="G5" i="290"/>
  <c r="I6" i="290"/>
  <c r="G8" i="290"/>
  <c r="G12" i="290"/>
  <c r="G16" i="290"/>
  <c r="G20" i="290"/>
  <c r="G28" i="290"/>
  <c r="C3" i="290"/>
  <c r="F3" i="290"/>
  <c r="G6" i="290"/>
  <c r="G10" i="290"/>
  <c r="G13" i="290"/>
  <c r="I14" i="290"/>
  <c r="G21" i="290"/>
  <c r="I22" i="290"/>
  <c r="G29" i="290"/>
  <c r="I30" i="290"/>
  <c r="H9" i="290"/>
  <c r="I11" i="290"/>
  <c r="E3" i="290"/>
  <c r="I3" i="290" s="1"/>
  <c r="H10" i="290"/>
  <c r="H5" i="290"/>
  <c r="G9" i="290"/>
  <c r="I10" i="290"/>
  <c r="H13" i="290"/>
  <c r="G17" i="290"/>
  <c r="I18" i="290"/>
  <c r="H21" i="290"/>
  <c r="G25" i="290"/>
  <c r="I26" i="290"/>
  <c r="H29" i="290"/>
  <c r="H14" i="290"/>
  <c r="G22" i="290"/>
  <c r="H22" i="290"/>
  <c r="G24" i="290"/>
  <c r="G27" i="290"/>
  <c r="G30" i="290"/>
  <c r="H30" i="290"/>
  <c r="G32" i="290"/>
  <c r="H6" i="290"/>
  <c r="D3" i="290"/>
  <c r="I7" i="290"/>
  <c r="I15" i="290"/>
  <c r="H18" i="290"/>
  <c r="I23" i="290"/>
  <c r="H26" i="290"/>
  <c r="I31" i="290"/>
  <c r="H7" i="290"/>
  <c r="I8" i="290"/>
  <c r="H11" i="290"/>
  <c r="I12" i="290"/>
  <c r="H15" i="290"/>
  <c r="I16" i="290"/>
  <c r="H19" i="290"/>
  <c r="I20" i="290"/>
  <c r="H23" i="290"/>
  <c r="I24" i="290"/>
  <c r="H27" i="290"/>
  <c r="I28" i="290"/>
  <c r="H31" i="290"/>
  <c r="I32" i="290"/>
  <c r="I5" i="290"/>
  <c r="H8" i="290"/>
  <c r="I9" i="290"/>
  <c r="H12" i="290"/>
  <c r="I13" i="290"/>
  <c r="H16" i="290"/>
  <c r="I17" i="290"/>
  <c r="H20" i="290"/>
  <c r="I21" i="290"/>
  <c r="H24" i="290"/>
  <c r="I25" i="290"/>
  <c r="H28" i="290"/>
  <c r="I29" i="290"/>
  <c r="H32" i="290"/>
  <c r="E29" i="68"/>
  <c r="F30" i="66"/>
  <c r="H30" i="66"/>
  <c r="F31" i="62"/>
  <c r="H31" i="62"/>
  <c r="N31" i="64"/>
  <c r="M31" i="64"/>
  <c r="L31" i="64"/>
  <c r="J31" i="64"/>
  <c r="G31" i="64" s="1"/>
  <c r="I31" i="64"/>
  <c r="E31" i="64" s="1"/>
  <c r="D31" i="64"/>
  <c r="C31" i="64"/>
  <c r="B31" i="64"/>
  <c r="A31" i="64"/>
  <c r="K31" i="64" l="1"/>
  <c r="G3" i="290"/>
  <c r="H3" i="290"/>
  <c r="F31" i="64"/>
  <c r="H31" i="64"/>
  <c r="H30" i="267" l="1"/>
  <c r="G30" i="267"/>
  <c r="F30" i="267"/>
  <c r="E30" i="267"/>
  <c r="D30" i="267"/>
  <c r="C30" i="267"/>
  <c r="H50" i="267" l="1"/>
  <c r="G50" i="267"/>
  <c r="F50" i="267"/>
  <c r="E50" i="267"/>
  <c r="D50" i="267"/>
  <c r="C50" i="267"/>
  <c r="H49" i="267"/>
  <c r="G49" i="267"/>
  <c r="F49" i="267"/>
  <c r="E49" i="267"/>
  <c r="D49" i="267"/>
  <c r="C49" i="267"/>
  <c r="H48" i="267"/>
  <c r="G48" i="267"/>
  <c r="F48" i="267"/>
  <c r="E48" i="267"/>
  <c r="D48" i="267"/>
  <c r="C48" i="267"/>
  <c r="H47" i="267"/>
  <c r="G47" i="267"/>
  <c r="F47" i="267"/>
  <c r="E47" i="267"/>
  <c r="D47" i="267"/>
  <c r="C47" i="267"/>
  <c r="H46" i="267"/>
  <c r="G46" i="267"/>
  <c r="F46" i="267"/>
  <c r="E46" i="267"/>
  <c r="D46" i="267"/>
  <c r="C46" i="267"/>
  <c r="H45" i="267"/>
  <c r="G45" i="267"/>
  <c r="F45" i="267"/>
  <c r="E45" i="267"/>
  <c r="D45" i="267"/>
  <c r="C45" i="267"/>
  <c r="H44" i="267"/>
  <c r="G44" i="267"/>
  <c r="F44" i="267"/>
  <c r="E44" i="267"/>
  <c r="D44" i="267"/>
  <c r="C44" i="267"/>
  <c r="H43" i="267"/>
  <c r="G43" i="267"/>
  <c r="F43" i="267"/>
  <c r="E43" i="267"/>
  <c r="D43" i="267"/>
  <c r="C43" i="267"/>
  <c r="H42" i="267"/>
  <c r="G42" i="267"/>
  <c r="F42" i="267"/>
  <c r="E42" i="267"/>
  <c r="D42" i="267"/>
  <c r="C42" i="267"/>
  <c r="H41" i="267"/>
  <c r="G41" i="267"/>
  <c r="F41" i="267"/>
  <c r="E41" i="267"/>
  <c r="D41" i="267"/>
  <c r="C41" i="267"/>
  <c r="H40" i="267"/>
  <c r="G40" i="267"/>
  <c r="F40" i="267"/>
  <c r="E40" i="267"/>
  <c r="D40" i="267"/>
  <c r="C40" i="267"/>
  <c r="H39" i="267"/>
  <c r="G39" i="267"/>
  <c r="F39" i="267"/>
  <c r="E39" i="267"/>
  <c r="D39" i="267"/>
  <c r="C39" i="267"/>
  <c r="H38" i="267"/>
  <c r="G38" i="267"/>
  <c r="F38" i="267"/>
  <c r="E38" i="267"/>
  <c r="D38" i="267"/>
  <c r="C38" i="267"/>
  <c r="H37" i="267"/>
  <c r="G37" i="267"/>
  <c r="F37" i="267"/>
  <c r="E37" i="267"/>
  <c r="D37" i="267"/>
  <c r="C37" i="267"/>
  <c r="G35" i="267"/>
  <c r="E35" i="267"/>
  <c r="C35" i="267"/>
  <c r="H32" i="267"/>
  <c r="G32" i="267"/>
  <c r="F32" i="267"/>
  <c r="E32" i="267"/>
  <c r="D32" i="267"/>
  <c r="C32" i="267"/>
  <c r="H31" i="267"/>
  <c r="G31" i="267"/>
  <c r="F31" i="267"/>
  <c r="E31" i="267"/>
  <c r="D31" i="267"/>
  <c r="C31" i="267"/>
  <c r="H29" i="267"/>
  <c r="G29" i="267"/>
  <c r="F29" i="267"/>
  <c r="E29" i="267"/>
  <c r="D29" i="267"/>
  <c r="C29" i="267"/>
  <c r="H28" i="267"/>
  <c r="G28" i="267"/>
  <c r="F28" i="267"/>
  <c r="E28" i="267"/>
  <c r="D28" i="267"/>
  <c r="C28" i="267"/>
  <c r="H27" i="267"/>
  <c r="G27" i="267"/>
  <c r="F27" i="267"/>
  <c r="E27" i="267"/>
  <c r="D27" i="267"/>
  <c r="C27" i="267"/>
  <c r="H26" i="267"/>
  <c r="G26" i="267"/>
  <c r="F26" i="267"/>
  <c r="E26" i="267"/>
  <c r="D26" i="267"/>
  <c r="C26" i="267"/>
  <c r="H25" i="267"/>
  <c r="G25" i="267"/>
  <c r="F25" i="267"/>
  <c r="E25" i="267"/>
  <c r="D25" i="267"/>
  <c r="C25" i="267"/>
  <c r="H24" i="267"/>
  <c r="G24" i="267"/>
  <c r="F24" i="267"/>
  <c r="E24" i="267"/>
  <c r="D24" i="267"/>
  <c r="C24" i="267"/>
  <c r="H23" i="267"/>
  <c r="G23" i="267"/>
  <c r="F23" i="267"/>
  <c r="E23" i="267"/>
  <c r="D23" i="267"/>
  <c r="C23" i="267"/>
  <c r="H22" i="267"/>
  <c r="G22" i="267"/>
  <c r="F22" i="267"/>
  <c r="E22" i="267"/>
  <c r="D22" i="267"/>
  <c r="C22" i="267"/>
  <c r="H21" i="267"/>
  <c r="G21" i="267"/>
  <c r="F21" i="267"/>
  <c r="E21" i="267"/>
  <c r="D21" i="267"/>
  <c r="C21" i="267"/>
  <c r="H20" i="267"/>
  <c r="G20" i="267"/>
  <c r="F20" i="267"/>
  <c r="E20" i="267"/>
  <c r="D20" i="267"/>
  <c r="C20" i="267"/>
  <c r="H19" i="267"/>
  <c r="G19" i="267"/>
  <c r="F19" i="267"/>
  <c r="E19" i="267"/>
  <c r="D19" i="267"/>
  <c r="C19" i="267"/>
  <c r="H18" i="267"/>
  <c r="G18" i="267"/>
  <c r="F18" i="267"/>
  <c r="E18" i="267"/>
  <c r="D18" i="267"/>
  <c r="C18" i="267"/>
  <c r="H17" i="267"/>
  <c r="G17" i="267"/>
  <c r="F17" i="267"/>
  <c r="E17" i="267"/>
  <c r="D17" i="267"/>
  <c r="C17" i="267"/>
  <c r="H16" i="267"/>
  <c r="G16" i="267"/>
  <c r="F16" i="267"/>
  <c r="E16" i="267"/>
  <c r="D16" i="267"/>
  <c r="C16" i="267"/>
  <c r="H15" i="267"/>
  <c r="G15" i="267"/>
  <c r="F15" i="267"/>
  <c r="E15" i="267"/>
  <c r="D15" i="267"/>
  <c r="C15" i="267"/>
  <c r="H14" i="267"/>
  <c r="G14" i="267"/>
  <c r="F14" i="267"/>
  <c r="E14" i="267"/>
  <c r="D14" i="267"/>
  <c r="C14" i="267"/>
  <c r="H13" i="267"/>
  <c r="G13" i="267"/>
  <c r="F13" i="267"/>
  <c r="E13" i="267"/>
  <c r="D13" i="267"/>
  <c r="C13" i="267"/>
  <c r="H12" i="267"/>
  <c r="G12" i="267"/>
  <c r="F12" i="267"/>
  <c r="E12" i="267"/>
  <c r="D12" i="267"/>
  <c r="C12" i="267"/>
  <c r="H11" i="267"/>
  <c r="G11" i="267"/>
  <c r="F11" i="267"/>
  <c r="E11" i="267"/>
  <c r="D11" i="267"/>
  <c r="C11" i="267"/>
  <c r="H10" i="267"/>
  <c r="G10" i="267"/>
  <c r="F10" i="267"/>
  <c r="E10" i="267"/>
  <c r="D10" i="267"/>
  <c r="C10" i="267"/>
  <c r="H9" i="267"/>
  <c r="G9" i="267"/>
  <c r="F9" i="267"/>
  <c r="E9" i="267"/>
  <c r="D9" i="267"/>
  <c r="C9" i="267"/>
  <c r="H8" i="267"/>
  <c r="G8" i="267"/>
  <c r="F8" i="267"/>
  <c r="E8" i="267"/>
  <c r="D8" i="267"/>
  <c r="C8" i="267"/>
  <c r="H7" i="267"/>
  <c r="G7" i="267"/>
  <c r="F7" i="267"/>
  <c r="E7" i="267"/>
  <c r="D7" i="267"/>
  <c r="C7" i="267"/>
  <c r="H6" i="267"/>
  <c r="G6" i="267"/>
  <c r="F6" i="267"/>
  <c r="E6" i="267"/>
  <c r="D6" i="267"/>
  <c r="C6" i="267"/>
  <c r="H5" i="267"/>
  <c r="G5" i="267"/>
  <c r="F5" i="267"/>
  <c r="E5" i="267"/>
  <c r="D5" i="267"/>
  <c r="C5" i="267"/>
  <c r="H4" i="267"/>
  <c r="G4" i="267"/>
  <c r="F4" i="267"/>
  <c r="E4" i="267"/>
  <c r="D4" i="267"/>
  <c r="C4" i="267"/>
  <c r="R3" i="267"/>
  <c r="Q3" i="267"/>
  <c r="P3" i="267"/>
  <c r="O3" i="267"/>
  <c r="N3" i="267"/>
  <c r="M3" i="267"/>
  <c r="E3" i="267" l="1"/>
  <c r="G3" i="267"/>
  <c r="C3" i="267"/>
  <c r="F3" i="267"/>
  <c r="D3" i="267"/>
  <c r="H3" i="267"/>
  <c r="N22" i="64" l="1"/>
  <c r="I22" i="64"/>
  <c r="B22" i="64"/>
  <c r="D27" i="66" l="1"/>
  <c r="D32" i="66"/>
  <c r="D13" i="66"/>
  <c r="D31" i="66"/>
  <c r="D17" i="66"/>
  <c r="D28" i="66"/>
  <c r="D29" i="66"/>
  <c r="D25" i="66"/>
  <c r="D15" i="66"/>
  <c r="D12" i="66"/>
  <c r="D26" i="66"/>
  <c r="D19" i="66"/>
  <c r="D23" i="66"/>
  <c r="D16" i="66"/>
  <c r="D22" i="66"/>
  <c r="D24" i="66"/>
  <c r="D20" i="66"/>
  <c r="D18" i="66"/>
  <c r="D8" i="66"/>
  <c r="D21" i="66"/>
  <c r="D14" i="66"/>
  <c r="D9" i="66"/>
  <c r="D10" i="66"/>
  <c r="D6" i="66"/>
  <c r="D7" i="66"/>
  <c r="D4" i="66"/>
  <c r="D11" i="66"/>
  <c r="D5" i="66"/>
  <c r="D3" i="66"/>
  <c r="D18" i="64"/>
  <c r="D32" i="64"/>
  <c r="D24" i="64"/>
  <c r="D26" i="64"/>
  <c r="D14" i="64"/>
  <c r="D16" i="64"/>
  <c r="D13" i="64"/>
  <c r="D25" i="64"/>
  <c r="D19" i="64"/>
  <c r="D20" i="64"/>
  <c r="D8" i="64"/>
  <c r="D23" i="64"/>
  <c r="D17" i="64"/>
  <c r="D11" i="64"/>
  <c r="D15" i="64"/>
  <c r="D7" i="64"/>
  <c r="D12" i="64"/>
  <c r="D10" i="64"/>
  <c r="D21" i="64"/>
  <c r="D9" i="64"/>
  <c r="D30" i="64"/>
  <c r="D27" i="64"/>
  <c r="D5" i="64"/>
  <c r="D29" i="64"/>
  <c r="D6" i="64"/>
  <c r="D28" i="64"/>
  <c r="D4" i="64"/>
  <c r="D22" i="64"/>
  <c r="D3" i="64"/>
  <c r="F33" i="213" l="1"/>
  <c r="E33" i="213"/>
  <c r="D33" i="213"/>
  <c r="C33" i="213"/>
  <c r="T3" i="68" l="1"/>
  <c r="Q3" i="68"/>
  <c r="S3" i="68"/>
  <c r="S3" i="66"/>
  <c r="Q3" i="66"/>
  <c r="R3" i="68" l="1"/>
  <c r="R3" i="66"/>
  <c r="T3" i="64"/>
  <c r="T3" i="66"/>
  <c r="T3" i="62"/>
  <c r="S3" i="62"/>
  <c r="R3" i="64"/>
  <c r="S3" i="64"/>
  <c r="Q3" i="64"/>
  <c r="R3" i="62"/>
  <c r="Q3" i="62"/>
  <c r="L22" i="64" l="1"/>
  <c r="M22" i="64"/>
  <c r="D4" i="68" l="1"/>
  <c r="D17" i="68"/>
  <c r="D11" i="68"/>
  <c r="D28" i="68"/>
  <c r="D7" i="68"/>
  <c r="D15" i="68"/>
  <c r="D5" i="68"/>
  <c r="D21" i="68"/>
  <c r="D18" i="68"/>
  <c r="D14" i="68"/>
  <c r="D9" i="68"/>
  <c r="D8" i="68"/>
  <c r="D20" i="68"/>
  <c r="D10" i="68"/>
  <c r="D22" i="68"/>
  <c r="D12" i="68"/>
  <c r="D24" i="68"/>
  <c r="D13" i="68"/>
  <c r="D23" i="68"/>
  <c r="D19" i="68"/>
  <c r="D16" i="68"/>
  <c r="D26" i="68"/>
  <c r="D6" i="68"/>
  <c r="D25" i="68"/>
  <c r="D27" i="68"/>
  <c r="D30" i="68"/>
  <c r="D31" i="68"/>
  <c r="D3" i="68"/>
  <c r="A4" i="68" l="1"/>
  <c r="A17" i="68"/>
  <c r="A11" i="68"/>
  <c r="A28" i="68"/>
  <c r="A7" i="68"/>
  <c r="A15" i="68"/>
  <c r="A5" i="68"/>
  <c r="A21" i="68"/>
  <c r="A18" i="68"/>
  <c r="A14" i="68"/>
  <c r="A9" i="68"/>
  <c r="A8" i="68"/>
  <c r="A20" i="68"/>
  <c r="A10" i="68"/>
  <c r="A22" i="68"/>
  <c r="A12" i="68"/>
  <c r="A24" i="68"/>
  <c r="A13" i="68"/>
  <c r="A23" i="68"/>
  <c r="A19" i="68"/>
  <c r="A16" i="68"/>
  <c r="A26" i="68"/>
  <c r="A6" i="68"/>
  <c r="A25" i="68"/>
  <c r="A27" i="68"/>
  <c r="A30" i="68"/>
  <c r="A31" i="68"/>
  <c r="A3" i="68"/>
  <c r="A11" i="66"/>
  <c r="A4" i="66"/>
  <c r="A7" i="66"/>
  <c r="A9" i="66"/>
  <c r="A14" i="66"/>
  <c r="A8" i="66"/>
  <c r="A18" i="66"/>
  <c r="A20" i="66"/>
  <c r="A16" i="66"/>
  <c r="A23" i="66"/>
  <c r="A26" i="66"/>
  <c r="A12" i="66"/>
  <c r="A15" i="66"/>
  <c r="A29" i="66"/>
  <c r="A28" i="66"/>
  <c r="A17" i="66"/>
  <c r="A13" i="66"/>
  <c r="A32" i="66"/>
  <c r="A27" i="66"/>
  <c r="A5" i="66"/>
  <c r="A6" i="66"/>
  <c r="A10" i="66"/>
  <c r="A21" i="66"/>
  <c r="A24" i="66"/>
  <c r="A22" i="66"/>
  <c r="A19" i="66"/>
  <c r="A25" i="66"/>
  <c r="A31" i="66"/>
  <c r="A3" i="66"/>
  <c r="A22" i="64"/>
  <c r="A4" i="64"/>
  <c r="A28" i="64"/>
  <c r="A6" i="64"/>
  <c r="A29" i="64"/>
  <c r="A5" i="64"/>
  <c r="A27" i="64"/>
  <c r="A30" i="64"/>
  <c r="A9" i="64"/>
  <c r="A21" i="64"/>
  <c r="A10" i="64"/>
  <c r="A12" i="64"/>
  <c r="A7" i="64"/>
  <c r="A15" i="64"/>
  <c r="A11" i="64"/>
  <c r="A17" i="64"/>
  <c r="A23" i="64"/>
  <c r="A8" i="64"/>
  <c r="A20" i="64"/>
  <c r="A19" i="64"/>
  <c r="A25" i="64"/>
  <c r="A13" i="64"/>
  <c r="A16" i="64"/>
  <c r="A14" i="64"/>
  <c r="A26" i="64"/>
  <c r="A24" i="64"/>
  <c r="A32" i="64"/>
  <c r="A18" i="64"/>
  <c r="A3" i="64"/>
  <c r="A6" i="62"/>
  <c r="A5" i="62"/>
  <c r="A10" i="62"/>
  <c r="A8" i="62"/>
  <c r="A4" i="62"/>
  <c r="A7" i="62"/>
  <c r="A9" i="62"/>
  <c r="A11" i="62"/>
  <c r="A17" i="62"/>
  <c r="A14" i="62"/>
  <c r="A32" i="62"/>
  <c r="A13" i="62"/>
  <c r="A15" i="62"/>
  <c r="A22" i="62"/>
  <c r="A20" i="62"/>
  <c r="A21" i="62"/>
  <c r="A18" i="62"/>
  <c r="A12" i="62"/>
  <c r="A24" i="62"/>
  <c r="A19" i="62"/>
  <c r="A16" i="62"/>
  <c r="A28" i="62"/>
  <c r="A23" i="62"/>
  <c r="A26" i="62"/>
  <c r="A25" i="62"/>
  <c r="A27" i="62"/>
  <c r="A29" i="62"/>
  <c r="A30" i="62"/>
  <c r="A3" i="62"/>
  <c r="J15" i="68" l="1"/>
  <c r="G15" i="68" s="1"/>
  <c r="B15" i="68"/>
  <c r="L20" i="68"/>
  <c r="N28" i="68"/>
  <c r="N5" i="68"/>
  <c r="B7" i="68"/>
  <c r="I11" i="68"/>
  <c r="M17" i="68"/>
  <c r="M4" i="68"/>
  <c r="I3" i="68"/>
  <c r="F3" i="68" s="1"/>
  <c r="C3" i="68"/>
  <c r="J22" i="66"/>
  <c r="G22" i="66" s="1"/>
  <c r="B22" i="66"/>
  <c r="I16" i="66"/>
  <c r="B12" i="66"/>
  <c r="B23" i="66"/>
  <c r="B21" i="66"/>
  <c r="B14" i="66"/>
  <c r="B10" i="66"/>
  <c r="B7" i="66"/>
  <c r="B11" i="66"/>
  <c r="B3" i="66"/>
  <c r="B17" i="64"/>
  <c r="I11" i="64"/>
  <c r="C20" i="64"/>
  <c r="B20" i="64"/>
  <c r="C7" i="64"/>
  <c r="I7" i="64"/>
  <c r="F7" i="64" s="1"/>
  <c r="C27" i="64"/>
  <c r="I27" i="64"/>
  <c r="F27" i="64" s="1"/>
  <c r="I4" i="64"/>
  <c r="I3" i="64"/>
  <c r="J29" i="62"/>
  <c r="G29" i="62" s="1"/>
  <c r="B29" i="62"/>
  <c r="J30" i="62"/>
  <c r="G30" i="62" s="1"/>
  <c r="B30" i="62"/>
  <c r="J28" i="62"/>
  <c r="I19" i="62"/>
  <c r="I16" i="62"/>
  <c r="I21" i="62"/>
  <c r="I20" i="62"/>
  <c r="I18" i="62"/>
  <c r="D29" i="62"/>
  <c r="D30" i="62"/>
  <c r="D27" i="62"/>
  <c r="D28" i="62"/>
  <c r="D25" i="62"/>
  <c r="D19" i="62"/>
  <c r="D23" i="62"/>
  <c r="D26" i="62"/>
  <c r="D16" i="62"/>
  <c r="D24" i="62"/>
  <c r="D21" i="62"/>
  <c r="D12" i="62"/>
  <c r="D20" i="62"/>
  <c r="D15" i="62"/>
  <c r="D18" i="62"/>
  <c r="D22" i="62"/>
  <c r="D17" i="62"/>
  <c r="D14" i="62"/>
  <c r="D9" i="62"/>
  <c r="D13" i="62"/>
  <c r="D4" i="62"/>
  <c r="D32" i="62"/>
  <c r="D7" i="62"/>
  <c r="D8" i="62"/>
  <c r="D11" i="62"/>
  <c r="D10" i="62"/>
  <c r="D5" i="62"/>
  <c r="D6" i="62"/>
  <c r="D3" i="62"/>
  <c r="B3" i="68" l="1"/>
  <c r="B4" i="68"/>
  <c r="J4" i="68"/>
  <c r="G4" i="68" s="1"/>
  <c r="I7" i="68"/>
  <c r="F7" i="68" s="1"/>
  <c r="C7" i="68"/>
  <c r="B5" i="68"/>
  <c r="I20" i="68"/>
  <c r="E20" i="68" s="1"/>
  <c r="B8" i="68"/>
  <c r="C8" i="68"/>
  <c r="I18" i="68"/>
  <c r="F18" i="68" s="1"/>
  <c r="I9" i="68"/>
  <c r="F9" i="68" s="1"/>
  <c r="C9" i="68"/>
  <c r="B21" i="68"/>
  <c r="I24" i="68"/>
  <c r="E24" i="68" s="1"/>
  <c r="B13" i="68"/>
  <c r="K13" i="68" s="1"/>
  <c r="C13" i="68"/>
  <c r="B16" i="68"/>
  <c r="J16" i="68"/>
  <c r="G16" i="68" s="1"/>
  <c r="B23" i="68"/>
  <c r="C23" i="68"/>
  <c r="B12" i="68"/>
  <c r="J12" i="68"/>
  <c r="G12" i="68" s="1"/>
  <c r="N19" i="68"/>
  <c r="I22" i="68"/>
  <c r="B27" i="68"/>
  <c r="C27" i="68"/>
  <c r="B25" i="68"/>
  <c r="J25" i="68"/>
  <c r="G25" i="68" s="1"/>
  <c r="I6" i="68"/>
  <c r="E6" i="68" s="1"/>
  <c r="M12" i="68"/>
  <c r="M22" i="62"/>
  <c r="M15" i="62"/>
  <c r="M12" i="62"/>
  <c r="M24" i="62"/>
  <c r="M23" i="62"/>
  <c r="N25" i="62"/>
  <c r="M28" i="64"/>
  <c r="M6" i="64"/>
  <c r="M5" i="64"/>
  <c r="M21" i="64"/>
  <c r="M8" i="64"/>
  <c r="M23" i="64"/>
  <c r="M12" i="64"/>
  <c r="N15" i="64"/>
  <c r="N5" i="66"/>
  <c r="N6" i="66"/>
  <c r="N4" i="66"/>
  <c r="N8" i="66"/>
  <c r="N9" i="66"/>
  <c r="N18" i="66"/>
  <c r="N20" i="66"/>
  <c r="M15" i="68"/>
  <c r="M14" i="68"/>
  <c r="N10" i="68"/>
  <c r="M30" i="68"/>
  <c r="N31" i="68"/>
  <c r="K20" i="64"/>
  <c r="C23" i="62"/>
  <c r="I3" i="62"/>
  <c r="F3" i="62" s="1"/>
  <c r="B6" i="62"/>
  <c r="J6" i="62"/>
  <c r="G6" i="62" s="1"/>
  <c r="I5" i="62"/>
  <c r="F5" i="62" s="1"/>
  <c r="B10" i="62"/>
  <c r="J10" i="62"/>
  <c r="G10" i="62" s="1"/>
  <c r="I11" i="62"/>
  <c r="F11" i="62" s="1"/>
  <c r="B8" i="62"/>
  <c r="I32" i="62"/>
  <c r="I14" i="62"/>
  <c r="F14" i="62" s="1"/>
  <c r="J22" i="62"/>
  <c r="G22" i="62" s="1"/>
  <c r="B15" i="62"/>
  <c r="J15" i="62"/>
  <c r="G15" i="62" s="1"/>
  <c r="B12" i="62"/>
  <c r="J12" i="62"/>
  <c r="G12" i="62" s="1"/>
  <c r="B24" i="62"/>
  <c r="J24" i="62"/>
  <c r="G24" i="62" s="1"/>
  <c r="B26" i="62"/>
  <c r="I27" i="62"/>
  <c r="E27" i="62" s="1"/>
  <c r="I8" i="68"/>
  <c r="F8" i="68" s="1"/>
  <c r="B9" i="68"/>
  <c r="K9" i="68" s="1"/>
  <c r="I21" i="68"/>
  <c r="C30" i="68"/>
  <c r="M13" i="66"/>
  <c r="N4" i="68"/>
  <c r="N17" i="68"/>
  <c r="L11" i="68"/>
  <c r="M5" i="68"/>
  <c r="M28" i="68"/>
  <c r="N15" i="68"/>
  <c r="N14" i="68"/>
  <c r="L18" i="68"/>
  <c r="L21" i="68"/>
  <c r="M10" i="68"/>
  <c r="M16" i="68"/>
  <c r="N26" i="68"/>
  <c r="M25" i="68"/>
  <c r="N30" i="68"/>
  <c r="M31" i="68"/>
  <c r="C13" i="66"/>
  <c r="I3" i="66"/>
  <c r="F3" i="66" s="1"/>
  <c r="B5" i="66"/>
  <c r="I11" i="66"/>
  <c r="F11" i="66" s="1"/>
  <c r="B6" i="66"/>
  <c r="I7" i="66"/>
  <c r="F7" i="66" s="1"/>
  <c r="B4" i="66"/>
  <c r="I10" i="66"/>
  <c r="F10" i="66" s="1"/>
  <c r="B8" i="66"/>
  <c r="I14" i="66"/>
  <c r="F14" i="66" s="1"/>
  <c r="B9" i="66"/>
  <c r="I21" i="66"/>
  <c r="F21" i="66" s="1"/>
  <c r="B18" i="66"/>
  <c r="I23" i="66"/>
  <c r="F23" i="66" s="1"/>
  <c r="B20" i="66"/>
  <c r="I12" i="66"/>
  <c r="F12" i="66" s="1"/>
  <c r="B16" i="66"/>
  <c r="B15" i="66"/>
  <c r="C15" i="66"/>
  <c r="I24" i="66"/>
  <c r="E24" i="66" s="1"/>
  <c r="B26" i="66"/>
  <c r="C26" i="66"/>
  <c r="B29" i="66"/>
  <c r="J29" i="66"/>
  <c r="G29" i="66" s="1"/>
  <c r="N19" i="66"/>
  <c r="I28" i="66"/>
  <c r="E28" i="66" s="1"/>
  <c r="B17" i="66"/>
  <c r="C17" i="66"/>
  <c r="B31" i="66"/>
  <c r="I32" i="66"/>
  <c r="E32" i="66" s="1"/>
  <c r="J5" i="68"/>
  <c r="G5" i="68" s="1"/>
  <c r="C10" i="68"/>
  <c r="C31" i="68"/>
  <c r="M5" i="66"/>
  <c r="M6" i="66"/>
  <c r="M4" i="66"/>
  <c r="M8" i="66"/>
  <c r="M9" i="66"/>
  <c r="M18" i="66"/>
  <c r="M20" i="66"/>
  <c r="L16" i="66"/>
  <c r="M22" i="66"/>
  <c r="N25" i="66"/>
  <c r="M31" i="66"/>
  <c r="N27" i="66"/>
  <c r="N13" i="66"/>
  <c r="J22" i="64"/>
  <c r="G22" i="64" s="1"/>
  <c r="B28" i="64"/>
  <c r="J28" i="64"/>
  <c r="G28" i="64" s="1"/>
  <c r="B6" i="64"/>
  <c r="J6" i="64"/>
  <c r="G6" i="64" s="1"/>
  <c r="I18" i="64"/>
  <c r="M29" i="66"/>
  <c r="J31" i="66"/>
  <c r="G31" i="66" s="1"/>
  <c r="I4" i="68"/>
  <c r="E4" i="68" s="1"/>
  <c r="B17" i="68"/>
  <c r="C17" i="68"/>
  <c r="K17" i="68" s="1"/>
  <c r="B11" i="68"/>
  <c r="I5" i="68"/>
  <c r="B28" i="68"/>
  <c r="C28" i="68"/>
  <c r="B20" i="68"/>
  <c r="I15" i="68"/>
  <c r="E15" i="68" s="1"/>
  <c r="B14" i="68"/>
  <c r="C14" i="68"/>
  <c r="K14" i="68" s="1"/>
  <c r="B18" i="68"/>
  <c r="B10" i="68"/>
  <c r="B24" i="68"/>
  <c r="I16" i="68"/>
  <c r="F16" i="68" s="1"/>
  <c r="B26" i="68"/>
  <c r="C26" i="68"/>
  <c r="I12" i="68"/>
  <c r="B19" i="68"/>
  <c r="C19" i="68"/>
  <c r="B22" i="68"/>
  <c r="I25" i="68"/>
  <c r="E25" i="68" s="1"/>
  <c r="B6" i="68"/>
  <c r="B30" i="68"/>
  <c r="B31" i="68"/>
  <c r="M7" i="62"/>
  <c r="N4" i="62"/>
  <c r="L13" i="62"/>
  <c r="L8" i="62"/>
  <c r="M9" i="62"/>
  <c r="M28" i="62"/>
  <c r="N17" i="62"/>
  <c r="L26" i="62"/>
  <c r="M30" i="62"/>
  <c r="M29" i="62"/>
  <c r="M6" i="62"/>
  <c r="M10" i="62"/>
  <c r="C7" i="62"/>
  <c r="B3" i="64"/>
  <c r="N28" i="64"/>
  <c r="B4" i="64"/>
  <c r="N6" i="64"/>
  <c r="N5" i="64"/>
  <c r="I29" i="64"/>
  <c r="E29" i="64" s="1"/>
  <c r="L29" i="64"/>
  <c r="B27" i="64"/>
  <c r="K27" i="64" s="1"/>
  <c r="B21" i="64"/>
  <c r="J21" i="64"/>
  <c r="G21" i="64" s="1"/>
  <c r="I10" i="64"/>
  <c r="E10" i="64" s="1"/>
  <c r="B7" i="64"/>
  <c r="K7" i="64" s="1"/>
  <c r="I9" i="64"/>
  <c r="J9" i="64"/>
  <c r="G9" i="64" s="1"/>
  <c r="B23" i="64"/>
  <c r="J23" i="64"/>
  <c r="G23" i="64" s="1"/>
  <c r="I17" i="64"/>
  <c r="F17" i="64" s="1"/>
  <c r="C17" i="64"/>
  <c r="K17" i="64" s="1"/>
  <c r="B15" i="64"/>
  <c r="I16" i="64"/>
  <c r="E16" i="64" s="1"/>
  <c r="B19" i="64"/>
  <c r="C19" i="64"/>
  <c r="B13" i="64"/>
  <c r="J13" i="64"/>
  <c r="G13" i="64" s="1"/>
  <c r="N14" i="64"/>
  <c r="I25" i="64"/>
  <c r="F25" i="64" s="1"/>
  <c r="B24" i="64"/>
  <c r="C24" i="64"/>
  <c r="B26" i="64"/>
  <c r="J26" i="64"/>
  <c r="G26" i="64" s="1"/>
  <c r="J5" i="66"/>
  <c r="G5" i="66" s="1"/>
  <c r="J6" i="66"/>
  <c r="G6" i="66" s="1"/>
  <c r="J4" i="66"/>
  <c r="G4" i="66" s="1"/>
  <c r="J8" i="66"/>
  <c r="G8" i="66" s="1"/>
  <c r="J9" i="66"/>
  <c r="G9" i="66" s="1"/>
  <c r="J18" i="66"/>
  <c r="G18" i="66" s="1"/>
  <c r="J20" i="66"/>
  <c r="G20" i="66" s="1"/>
  <c r="I5" i="66"/>
  <c r="F5" i="66" s="1"/>
  <c r="I6" i="66"/>
  <c r="E6" i="66" s="1"/>
  <c r="I4" i="66"/>
  <c r="E4" i="66" s="1"/>
  <c r="I8" i="66"/>
  <c r="E8" i="66" s="1"/>
  <c r="I9" i="66"/>
  <c r="E9" i="66" s="1"/>
  <c r="I18" i="66"/>
  <c r="E18" i="66" s="1"/>
  <c r="I20" i="66"/>
  <c r="E20" i="66" s="1"/>
  <c r="I22" i="66"/>
  <c r="F22" i="66" s="1"/>
  <c r="B25" i="66"/>
  <c r="C25" i="66"/>
  <c r="B24" i="66"/>
  <c r="I29" i="66"/>
  <c r="F29" i="66" s="1"/>
  <c r="B19" i="66"/>
  <c r="C19" i="66"/>
  <c r="B28" i="66"/>
  <c r="I31" i="66"/>
  <c r="F31" i="66" s="1"/>
  <c r="B27" i="66"/>
  <c r="C27" i="66"/>
  <c r="B32" i="66"/>
  <c r="N3" i="68"/>
  <c r="L4" i="68"/>
  <c r="M11" i="68"/>
  <c r="N7" i="68"/>
  <c r="L5" i="68"/>
  <c r="M20" i="68"/>
  <c r="N8" i="68"/>
  <c r="L15" i="68"/>
  <c r="M18" i="68"/>
  <c r="N9" i="68"/>
  <c r="M21" i="68"/>
  <c r="M24" i="68"/>
  <c r="N13" i="68"/>
  <c r="N23" i="68"/>
  <c r="M22" i="68"/>
  <c r="N27" i="68"/>
  <c r="M6" i="68"/>
  <c r="N3" i="66"/>
  <c r="M3" i="66"/>
  <c r="C3" i="66"/>
  <c r="K3" i="66" s="1"/>
  <c r="N11" i="66"/>
  <c r="M11" i="66"/>
  <c r="C11" i="66"/>
  <c r="K11" i="66" s="1"/>
  <c r="N7" i="66"/>
  <c r="M7" i="66"/>
  <c r="C7" i="66"/>
  <c r="K7" i="66" s="1"/>
  <c r="N10" i="66"/>
  <c r="M10" i="66"/>
  <c r="C10" i="66"/>
  <c r="K10" i="66" s="1"/>
  <c r="N14" i="66"/>
  <c r="M14" i="66"/>
  <c r="C14" i="66"/>
  <c r="K14" i="66" s="1"/>
  <c r="N21" i="66"/>
  <c r="M21" i="66"/>
  <c r="C21" i="66"/>
  <c r="K21" i="66" s="1"/>
  <c r="N23" i="66"/>
  <c r="M23" i="66"/>
  <c r="C23" i="66"/>
  <c r="K23" i="66" s="1"/>
  <c r="N12" i="66"/>
  <c r="M12" i="66"/>
  <c r="C12" i="66"/>
  <c r="K12" i="66" s="1"/>
  <c r="M16" i="66"/>
  <c r="N16" i="66"/>
  <c r="J16" i="66"/>
  <c r="M24" i="66"/>
  <c r="J24" i="66"/>
  <c r="G24" i="66" s="1"/>
  <c r="M28" i="66"/>
  <c r="J28" i="66"/>
  <c r="G28" i="66" s="1"/>
  <c r="M32" i="66"/>
  <c r="J32" i="66"/>
  <c r="G32" i="66" s="1"/>
  <c r="B13" i="66"/>
  <c r="K13" i="66" s="1"/>
  <c r="I13" i="66"/>
  <c r="C9" i="62"/>
  <c r="B3" i="62"/>
  <c r="N6" i="62"/>
  <c r="B5" i="62"/>
  <c r="N10" i="62"/>
  <c r="B11" i="62"/>
  <c r="I8" i="62"/>
  <c r="F8" i="62" s="1"/>
  <c r="N7" i="62"/>
  <c r="L32" i="62"/>
  <c r="M4" i="62"/>
  <c r="I13" i="62"/>
  <c r="E13" i="62" s="1"/>
  <c r="N9" i="62"/>
  <c r="L14" i="62"/>
  <c r="M17" i="62"/>
  <c r="N22" i="62"/>
  <c r="B18" i="62"/>
  <c r="N15" i="62"/>
  <c r="B20" i="62"/>
  <c r="N12" i="62"/>
  <c r="B21" i="62"/>
  <c r="N24" i="62"/>
  <c r="B16" i="62"/>
  <c r="I26" i="62"/>
  <c r="F26" i="62" s="1"/>
  <c r="N23" i="62"/>
  <c r="L19" i="62"/>
  <c r="M25" i="62"/>
  <c r="N28" i="62"/>
  <c r="B27" i="62"/>
  <c r="N30" i="62"/>
  <c r="N29" i="62"/>
  <c r="B9" i="64"/>
  <c r="M13" i="64"/>
  <c r="L5" i="66"/>
  <c r="L6" i="66"/>
  <c r="L4" i="66"/>
  <c r="L8" i="66"/>
  <c r="L9" i="66"/>
  <c r="L18" i="66"/>
  <c r="L20" i="66"/>
  <c r="N15" i="66"/>
  <c r="N26" i="66"/>
  <c r="N17" i="66"/>
  <c r="M15" i="64"/>
  <c r="J15" i="64"/>
  <c r="G15" i="64" s="1"/>
  <c r="E3" i="66"/>
  <c r="E7" i="66"/>
  <c r="E14" i="66"/>
  <c r="N21" i="64"/>
  <c r="N8" i="64"/>
  <c r="N12" i="64"/>
  <c r="L11" i="64"/>
  <c r="N30" i="64"/>
  <c r="M26" i="64"/>
  <c r="N32" i="64"/>
  <c r="L18" i="64"/>
  <c r="I28" i="64"/>
  <c r="F28" i="64" s="1"/>
  <c r="I6" i="64"/>
  <c r="F6" i="64" s="1"/>
  <c r="B5" i="64"/>
  <c r="C5" i="64"/>
  <c r="B29" i="64"/>
  <c r="I21" i="64"/>
  <c r="F21" i="64" s="1"/>
  <c r="B8" i="64"/>
  <c r="C8" i="64"/>
  <c r="B10" i="64"/>
  <c r="I23" i="64"/>
  <c r="E23" i="64" s="1"/>
  <c r="B12" i="64"/>
  <c r="C12" i="64"/>
  <c r="B11" i="64"/>
  <c r="I15" i="64"/>
  <c r="F15" i="64" s="1"/>
  <c r="B30" i="64"/>
  <c r="C30" i="64"/>
  <c r="B16" i="64"/>
  <c r="I13" i="64"/>
  <c r="F13" i="64" s="1"/>
  <c r="B14" i="64"/>
  <c r="C14" i="64"/>
  <c r="B25" i="64"/>
  <c r="I26" i="64"/>
  <c r="F26" i="64" s="1"/>
  <c r="B32" i="64"/>
  <c r="C32" i="64"/>
  <c r="B18" i="64"/>
  <c r="M3" i="68"/>
  <c r="I17" i="68"/>
  <c r="F17" i="68" s="1"/>
  <c r="J11" i="68"/>
  <c r="G11" i="68" s="1"/>
  <c r="N11" i="68"/>
  <c r="M7" i="68"/>
  <c r="I28" i="68"/>
  <c r="F28" i="68" s="1"/>
  <c r="J20" i="68"/>
  <c r="G20" i="68" s="1"/>
  <c r="N20" i="68"/>
  <c r="M8" i="68"/>
  <c r="I14" i="68"/>
  <c r="F14" i="68" s="1"/>
  <c r="J18" i="68"/>
  <c r="G18" i="68" s="1"/>
  <c r="N18" i="68"/>
  <c r="M9" i="68"/>
  <c r="J21" i="68"/>
  <c r="N21" i="68"/>
  <c r="I10" i="68"/>
  <c r="J24" i="68"/>
  <c r="G24" i="68" s="1"/>
  <c r="J22" i="68"/>
  <c r="G22" i="68" s="1"/>
  <c r="J6" i="68"/>
  <c r="G6" i="68" s="1"/>
  <c r="I30" i="68"/>
  <c r="I31" i="68"/>
  <c r="C4" i="62"/>
  <c r="C17" i="62"/>
  <c r="C25" i="62"/>
  <c r="I6" i="62"/>
  <c r="E6" i="62" s="1"/>
  <c r="I10" i="62"/>
  <c r="E10" i="62" s="1"/>
  <c r="B32" i="62"/>
  <c r="B13" i="62"/>
  <c r="B14" i="62"/>
  <c r="I15" i="62"/>
  <c r="E15" i="62" s="1"/>
  <c r="I12" i="62"/>
  <c r="F12" i="62" s="1"/>
  <c r="I24" i="62"/>
  <c r="E24" i="62" s="1"/>
  <c r="B19" i="62"/>
  <c r="I30" i="62"/>
  <c r="E30" i="62" s="1"/>
  <c r="I29" i="62"/>
  <c r="F29" i="62" s="1"/>
  <c r="N3" i="64"/>
  <c r="L28" i="64"/>
  <c r="N4" i="64"/>
  <c r="L6" i="64"/>
  <c r="M29" i="64"/>
  <c r="N27" i="64"/>
  <c r="L21" i="64"/>
  <c r="M10" i="64"/>
  <c r="N7" i="64"/>
  <c r="M9" i="64"/>
  <c r="N20" i="64"/>
  <c r="M11" i="64"/>
  <c r="N17" i="64"/>
  <c r="L15" i="64"/>
  <c r="M16" i="64"/>
  <c r="N19" i="64"/>
  <c r="M25" i="64"/>
  <c r="N24" i="64"/>
  <c r="M18" i="64"/>
  <c r="G28" i="62"/>
  <c r="H28" i="62"/>
  <c r="F18" i="62"/>
  <c r="E18" i="62"/>
  <c r="F20" i="62"/>
  <c r="E20" i="62"/>
  <c r="F21" i="62"/>
  <c r="E21" i="62"/>
  <c r="F16" i="62"/>
  <c r="E16" i="62"/>
  <c r="N3" i="62"/>
  <c r="M3" i="62"/>
  <c r="C3" i="62"/>
  <c r="N5" i="62"/>
  <c r="M5" i="62"/>
  <c r="C5" i="62"/>
  <c r="K5" i="62" s="1"/>
  <c r="N11" i="62"/>
  <c r="M11" i="62"/>
  <c r="C11" i="62"/>
  <c r="M8" i="62"/>
  <c r="N8" i="62"/>
  <c r="J8" i="62"/>
  <c r="B7" i="62"/>
  <c r="I7" i="62"/>
  <c r="M32" i="62"/>
  <c r="N32" i="62"/>
  <c r="J32" i="62"/>
  <c r="G32" i="62" s="1"/>
  <c r="B4" i="62"/>
  <c r="I4" i="62"/>
  <c r="M13" i="62"/>
  <c r="N13" i="62"/>
  <c r="J13" i="62"/>
  <c r="G13" i="62" s="1"/>
  <c r="B9" i="62"/>
  <c r="I9" i="62"/>
  <c r="M14" i="62"/>
  <c r="N14" i="62"/>
  <c r="J14" i="62"/>
  <c r="G14" i="62" s="1"/>
  <c r="B17" i="62"/>
  <c r="I17" i="62"/>
  <c r="I22" i="62"/>
  <c r="E22" i="62" s="1"/>
  <c r="B22" i="62"/>
  <c r="N18" i="62"/>
  <c r="M18" i="62"/>
  <c r="C18" i="62"/>
  <c r="K18" i="62" s="1"/>
  <c r="N20" i="62"/>
  <c r="M20" i="62"/>
  <c r="C20" i="62"/>
  <c r="N21" i="62"/>
  <c r="M21" i="62"/>
  <c r="C21" i="62"/>
  <c r="N16" i="62"/>
  <c r="M16" i="62"/>
  <c r="C16" i="62"/>
  <c r="M26" i="62"/>
  <c r="N26" i="62"/>
  <c r="J26" i="62"/>
  <c r="B23" i="62"/>
  <c r="K23" i="62" s="1"/>
  <c r="I23" i="62"/>
  <c r="M19" i="62"/>
  <c r="N19" i="62"/>
  <c r="J19" i="62"/>
  <c r="G19" i="62" s="1"/>
  <c r="B25" i="62"/>
  <c r="I25" i="62"/>
  <c r="I28" i="62"/>
  <c r="E28" i="62" s="1"/>
  <c r="B28" i="62"/>
  <c r="N27" i="62"/>
  <c r="M27" i="62"/>
  <c r="C27" i="62"/>
  <c r="K27" i="62" s="1"/>
  <c r="F3" i="64"/>
  <c r="E3" i="64"/>
  <c r="F4" i="64"/>
  <c r="E4" i="64"/>
  <c r="L6" i="62"/>
  <c r="L10" i="62"/>
  <c r="L22" i="62"/>
  <c r="L15" i="62"/>
  <c r="L12" i="62"/>
  <c r="L24" i="62"/>
  <c r="L28" i="62"/>
  <c r="L30" i="62"/>
  <c r="L29" i="62"/>
  <c r="C3" i="64"/>
  <c r="K3" i="64" s="1"/>
  <c r="M3" i="64"/>
  <c r="C4" i="64"/>
  <c r="M4" i="64"/>
  <c r="I5" i="64"/>
  <c r="F5" i="64" s="1"/>
  <c r="J29" i="64"/>
  <c r="G29" i="64" s="1"/>
  <c r="N29" i="64"/>
  <c r="M27" i="64"/>
  <c r="I8" i="64"/>
  <c r="F8" i="64" s="1"/>
  <c r="J10" i="64"/>
  <c r="G10" i="64" s="1"/>
  <c r="M7" i="64"/>
  <c r="L9" i="64"/>
  <c r="I12" i="64"/>
  <c r="F12" i="64" s="1"/>
  <c r="J11" i="64"/>
  <c r="G11" i="64" s="1"/>
  <c r="N11" i="64"/>
  <c r="M17" i="64"/>
  <c r="J16" i="64"/>
  <c r="G16" i="64" s="1"/>
  <c r="J25" i="64"/>
  <c r="G25" i="64" s="1"/>
  <c r="J18" i="64"/>
  <c r="G18" i="64" s="1"/>
  <c r="N18" i="64"/>
  <c r="H8" i="66"/>
  <c r="E27" i="64"/>
  <c r="H21" i="64"/>
  <c r="E7" i="64"/>
  <c r="E17" i="64"/>
  <c r="H15" i="68"/>
  <c r="K3" i="68"/>
  <c r="E3" i="68"/>
  <c r="H11" i="68"/>
  <c r="K7" i="68"/>
  <c r="E7" i="68"/>
  <c r="E11" i="68"/>
  <c r="F11" i="68"/>
  <c r="E16" i="68"/>
  <c r="E12" i="68"/>
  <c r="F12" i="68"/>
  <c r="F25" i="68"/>
  <c r="E5" i="68"/>
  <c r="F5" i="68"/>
  <c r="E21" i="68"/>
  <c r="F21" i="68"/>
  <c r="E22" i="68"/>
  <c r="F22" i="68"/>
  <c r="L16" i="68"/>
  <c r="N16" i="68"/>
  <c r="I26" i="68"/>
  <c r="M26" i="68"/>
  <c r="I23" i="68"/>
  <c r="M23" i="68"/>
  <c r="L22" i="68"/>
  <c r="N22" i="68"/>
  <c r="I27" i="68"/>
  <c r="M27" i="68"/>
  <c r="H25" i="68"/>
  <c r="L6" i="68"/>
  <c r="N6" i="68"/>
  <c r="L24" i="68"/>
  <c r="N24" i="68"/>
  <c r="I13" i="68"/>
  <c r="M13" i="68"/>
  <c r="L12" i="68"/>
  <c r="N12" i="68"/>
  <c r="I19" i="68"/>
  <c r="M19" i="68"/>
  <c r="L25" i="68"/>
  <c r="N25" i="68"/>
  <c r="J3" i="68"/>
  <c r="L3" i="68"/>
  <c r="C4" i="68"/>
  <c r="J17" i="68"/>
  <c r="L17" i="68"/>
  <c r="C11" i="68"/>
  <c r="J7" i="68"/>
  <c r="L7" i="68"/>
  <c r="C5" i="68"/>
  <c r="J28" i="68"/>
  <c r="L28" i="68"/>
  <c r="C20" i="68"/>
  <c r="J8" i="68"/>
  <c r="L8" i="68"/>
  <c r="C15" i="68"/>
  <c r="K15" i="68" s="1"/>
  <c r="J14" i="68"/>
  <c r="L14" i="68"/>
  <c r="C18" i="68"/>
  <c r="J9" i="68"/>
  <c r="L9" i="68"/>
  <c r="C21" i="68"/>
  <c r="K21" i="68" s="1"/>
  <c r="J10" i="68"/>
  <c r="L10" i="68"/>
  <c r="C24" i="68"/>
  <c r="J13" i="68"/>
  <c r="L13" i="68"/>
  <c r="C16" i="68"/>
  <c r="K16" i="68" s="1"/>
  <c r="J26" i="68"/>
  <c r="L26" i="68"/>
  <c r="J23" i="68"/>
  <c r="L23" i="68"/>
  <c r="C12" i="68"/>
  <c r="K12" i="68" s="1"/>
  <c r="J19" i="68"/>
  <c r="L19" i="68"/>
  <c r="C22" i="68"/>
  <c r="J27" i="68"/>
  <c r="L27" i="68"/>
  <c r="C25" i="68"/>
  <c r="K25" i="68" s="1"/>
  <c r="C6" i="68"/>
  <c r="J30" i="68"/>
  <c r="L30" i="68"/>
  <c r="J31" i="68"/>
  <c r="L31" i="68"/>
  <c r="E5" i="66"/>
  <c r="E31" i="66"/>
  <c r="F6" i="66"/>
  <c r="E16" i="66"/>
  <c r="F16" i="66"/>
  <c r="F28" i="66"/>
  <c r="I15" i="66"/>
  <c r="M15" i="66"/>
  <c r="H22" i="66"/>
  <c r="L24" i="66"/>
  <c r="N24" i="66"/>
  <c r="I26" i="66"/>
  <c r="M26" i="66"/>
  <c r="L28" i="66"/>
  <c r="N28" i="66"/>
  <c r="I17" i="66"/>
  <c r="M17" i="66"/>
  <c r="L32" i="66"/>
  <c r="N32" i="66"/>
  <c r="L22" i="66"/>
  <c r="N22" i="66"/>
  <c r="I25" i="66"/>
  <c r="M25" i="66"/>
  <c r="L29" i="66"/>
  <c r="N29" i="66"/>
  <c r="I19" i="66"/>
  <c r="M19" i="66"/>
  <c r="L31" i="66"/>
  <c r="N31" i="66"/>
  <c r="I27" i="66"/>
  <c r="M27" i="66"/>
  <c r="H32" i="66"/>
  <c r="J3" i="66"/>
  <c r="L3" i="66"/>
  <c r="C5" i="66"/>
  <c r="K5" i="66" s="1"/>
  <c r="J11" i="66"/>
  <c r="L11" i="66"/>
  <c r="C6" i="66"/>
  <c r="J7" i="66"/>
  <c r="L7" i="66"/>
  <c r="C4" i="66"/>
  <c r="J10" i="66"/>
  <c r="L10" i="66"/>
  <c r="C8" i="66"/>
  <c r="J14" i="66"/>
  <c r="L14" i="66"/>
  <c r="C9" i="66"/>
  <c r="K9" i="66" s="1"/>
  <c r="J21" i="66"/>
  <c r="L21" i="66"/>
  <c r="C18" i="66"/>
  <c r="J23" i="66"/>
  <c r="L23" i="66"/>
  <c r="C20" i="66"/>
  <c r="J12" i="66"/>
  <c r="L12" i="66"/>
  <c r="C16" i="66"/>
  <c r="J15" i="66"/>
  <c r="L15" i="66"/>
  <c r="C22" i="66"/>
  <c r="K22" i="66" s="1"/>
  <c r="J25" i="66"/>
  <c r="L25" i="66"/>
  <c r="C24" i="66"/>
  <c r="J26" i="66"/>
  <c r="L26" i="66"/>
  <c r="C29" i="66"/>
  <c r="J19" i="66"/>
  <c r="L19" i="66"/>
  <c r="C28" i="66"/>
  <c r="J17" i="66"/>
  <c r="L17" i="66"/>
  <c r="C31" i="66"/>
  <c r="J27" i="66"/>
  <c r="L27" i="66"/>
  <c r="C32" i="66"/>
  <c r="J13" i="66"/>
  <c r="L13" i="66"/>
  <c r="H28" i="64"/>
  <c r="H15" i="64"/>
  <c r="E22" i="64"/>
  <c r="F22" i="64"/>
  <c r="F29" i="64"/>
  <c r="E9" i="64"/>
  <c r="F9" i="64"/>
  <c r="E11" i="64"/>
  <c r="F11" i="64"/>
  <c r="E18" i="64"/>
  <c r="F18" i="64"/>
  <c r="L10" i="64"/>
  <c r="N10" i="64"/>
  <c r="N9" i="64"/>
  <c r="I20" i="64"/>
  <c r="M20" i="64"/>
  <c r="H23" i="64"/>
  <c r="L13" i="64"/>
  <c r="N13" i="64"/>
  <c r="I14" i="64"/>
  <c r="M14" i="64"/>
  <c r="L26" i="64"/>
  <c r="N26" i="64"/>
  <c r="I32" i="64"/>
  <c r="M32" i="64"/>
  <c r="L23" i="64"/>
  <c r="N23" i="64"/>
  <c r="I30" i="64"/>
  <c r="M30" i="64"/>
  <c r="L16" i="64"/>
  <c r="N16" i="64"/>
  <c r="I19" i="64"/>
  <c r="M19" i="64"/>
  <c r="L25" i="64"/>
  <c r="N25" i="64"/>
  <c r="I24" i="64"/>
  <c r="M24" i="64"/>
  <c r="H26" i="64"/>
  <c r="J3" i="64"/>
  <c r="L3" i="64"/>
  <c r="C22" i="64"/>
  <c r="K22" i="64" s="1"/>
  <c r="C28" i="64"/>
  <c r="K28" i="64" s="1"/>
  <c r="J4" i="64"/>
  <c r="L4" i="64"/>
  <c r="C6" i="64"/>
  <c r="J5" i="64"/>
  <c r="L5" i="64"/>
  <c r="C29" i="64"/>
  <c r="K29" i="64" s="1"/>
  <c r="J27" i="64"/>
  <c r="L27" i="64"/>
  <c r="C21" i="64"/>
  <c r="K21" i="64" s="1"/>
  <c r="J8" i="64"/>
  <c r="L8" i="64"/>
  <c r="C10" i="64"/>
  <c r="K10" i="64" s="1"/>
  <c r="J7" i="64"/>
  <c r="L7" i="64"/>
  <c r="C9" i="64"/>
  <c r="J20" i="64"/>
  <c r="L20" i="64"/>
  <c r="C23" i="64"/>
  <c r="J12" i="64"/>
  <c r="L12" i="64"/>
  <c r="C11" i="64"/>
  <c r="K11" i="64" s="1"/>
  <c r="J17" i="64"/>
  <c r="L17" i="64"/>
  <c r="C15" i="64"/>
  <c r="J30" i="64"/>
  <c r="L30" i="64"/>
  <c r="C16" i="64"/>
  <c r="K16" i="64" s="1"/>
  <c r="J19" i="64"/>
  <c r="L19" i="64"/>
  <c r="C13" i="64"/>
  <c r="J14" i="64"/>
  <c r="L14" i="64"/>
  <c r="C25" i="64"/>
  <c r="K25" i="64" s="1"/>
  <c r="J24" i="64"/>
  <c r="L24" i="64"/>
  <c r="C26" i="64"/>
  <c r="K26" i="64" s="1"/>
  <c r="J32" i="64"/>
  <c r="L32" i="64"/>
  <c r="C18" i="64"/>
  <c r="K18" i="64" s="1"/>
  <c r="H15" i="62"/>
  <c r="H24" i="62"/>
  <c r="H30" i="62"/>
  <c r="F10" i="62"/>
  <c r="E32" i="62"/>
  <c r="F32" i="62"/>
  <c r="E19" i="62"/>
  <c r="F19" i="62"/>
  <c r="F13" i="62"/>
  <c r="H29" i="62"/>
  <c r="J3" i="62"/>
  <c r="L3" i="62"/>
  <c r="C6" i="62"/>
  <c r="J5" i="62"/>
  <c r="L5" i="62"/>
  <c r="C10" i="62"/>
  <c r="K10" i="62" s="1"/>
  <c r="J11" i="62"/>
  <c r="L11" i="62"/>
  <c r="C8" i="62"/>
  <c r="J7" i="62"/>
  <c r="L7" i="62"/>
  <c r="C32" i="62"/>
  <c r="J4" i="62"/>
  <c r="L4" i="62"/>
  <c r="C13" i="62"/>
  <c r="J9" i="62"/>
  <c r="L9" i="62"/>
  <c r="C14" i="62"/>
  <c r="J17" i="62"/>
  <c r="L17" i="62"/>
  <c r="C22" i="62"/>
  <c r="J18" i="62"/>
  <c r="L18" i="62"/>
  <c r="C15" i="62"/>
  <c r="J20" i="62"/>
  <c r="L20" i="62"/>
  <c r="C12" i="62"/>
  <c r="J21" i="62"/>
  <c r="L21" i="62"/>
  <c r="C24" i="62"/>
  <c r="K24" i="62" s="1"/>
  <c r="J16" i="62"/>
  <c r="L16" i="62"/>
  <c r="C26" i="62"/>
  <c r="J23" i="62"/>
  <c r="L23" i="62"/>
  <c r="C19" i="62"/>
  <c r="J25" i="62"/>
  <c r="L25" i="62"/>
  <c r="C28" i="62"/>
  <c r="J27" i="62"/>
  <c r="L27" i="62"/>
  <c r="C30" i="62"/>
  <c r="K30" i="62" s="1"/>
  <c r="C29" i="62"/>
  <c r="K29" i="62" s="1"/>
  <c r="E26" i="62" l="1"/>
  <c r="F10" i="64"/>
  <c r="F15" i="68"/>
  <c r="E8" i="62"/>
  <c r="F4" i="68"/>
  <c r="E28" i="68"/>
  <c r="K15" i="64"/>
  <c r="K9" i="64"/>
  <c r="F15" i="62"/>
  <c r="F32" i="66"/>
  <c r="E23" i="66"/>
  <c r="K8" i="68"/>
  <c r="F24" i="66"/>
  <c r="K27" i="66"/>
  <c r="K19" i="66"/>
  <c r="K25" i="66"/>
  <c r="E28" i="64"/>
  <c r="E17" i="68"/>
  <c r="F24" i="68"/>
  <c r="K5" i="68"/>
  <c r="F20" i="68"/>
  <c r="E8" i="68"/>
  <c r="F18" i="66"/>
  <c r="E21" i="66"/>
  <c r="K32" i="66"/>
  <c r="K24" i="66"/>
  <c r="K18" i="66"/>
  <c r="K6" i="66"/>
  <c r="E11" i="66"/>
  <c r="K20" i="66"/>
  <c r="K4" i="66"/>
  <c r="F9" i="66"/>
  <c r="H5" i="66"/>
  <c r="E12" i="66"/>
  <c r="E10" i="66"/>
  <c r="K29" i="66"/>
  <c r="H9" i="66"/>
  <c r="F23" i="64"/>
  <c r="E6" i="64"/>
  <c r="H9" i="64"/>
  <c r="H6" i="64"/>
  <c r="K13" i="64"/>
  <c r="K23" i="64"/>
  <c r="E25" i="64"/>
  <c r="E26" i="64"/>
  <c r="K4" i="64"/>
  <c r="H22" i="64"/>
  <c r="F6" i="62"/>
  <c r="K26" i="62"/>
  <c r="H12" i="62"/>
  <c r="K16" i="62"/>
  <c r="K3" i="62"/>
  <c r="K8" i="62"/>
  <c r="F30" i="62"/>
  <c r="E5" i="62"/>
  <c r="K15" i="62"/>
  <c r="F24" i="62"/>
  <c r="K12" i="62"/>
  <c r="K6" i="62"/>
  <c r="E14" i="62"/>
  <c r="H10" i="62"/>
  <c r="K20" i="62"/>
  <c r="K11" i="62"/>
  <c r="K30" i="68"/>
  <c r="K27" i="68"/>
  <c r="K6" i="64"/>
  <c r="H13" i="64"/>
  <c r="F16" i="64"/>
  <c r="E13" i="64"/>
  <c r="E21" i="64"/>
  <c r="K28" i="66"/>
  <c r="K16" i="66"/>
  <c r="K8" i="66"/>
  <c r="F20" i="66"/>
  <c r="F4" i="66"/>
  <c r="H12" i="68"/>
  <c r="E9" i="68"/>
  <c r="H18" i="66"/>
  <c r="K25" i="62"/>
  <c r="H22" i="62"/>
  <c r="E11" i="62"/>
  <c r="H31" i="66"/>
  <c r="H4" i="68"/>
  <c r="H6" i="62"/>
  <c r="K7" i="62"/>
  <c r="K13" i="62"/>
  <c r="E15" i="64"/>
  <c r="K31" i="66"/>
  <c r="H6" i="66"/>
  <c r="K9" i="62"/>
  <c r="F27" i="62"/>
  <c r="K10" i="68"/>
  <c r="K12" i="64"/>
  <c r="K5" i="64"/>
  <c r="H20" i="68"/>
  <c r="H22" i="68"/>
  <c r="K19" i="68"/>
  <c r="E14" i="68"/>
  <c r="K4" i="68"/>
  <c r="H16" i="68"/>
  <c r="F6" i="68"/>
  <c r="E18" i="68"/>
  <c r="H24" i="68"/>
  <c r="H28" i="66"/>
  <c r="K15" i="66"/>
  <c r="K30" i="64"/>
  <c r="K8" i="64"/>
  <c r="F8" i="66"/>
  <c r="E22" i="66"/>
  <c r="E29" i="66"/>
  <c r="F28" i="62"/>
  <c r="K19" i="62"/>
  <c r="K14" i="62"/>
  <c r="K32" i="62"/>
  <c r="E12" i="62"/>
  <c r="K14" i="64"/>
  <c r="H18" i="64"/>
  <c r="K32" i="64"/>
  <c r="K26" i="68"/>
  <c r="H16" i="64"/>
  <c r="E5" i="64"/>
  <c r="H18" i="68"/>
  <c r="K28" i="68"/>
  <c r="K31" i="68"/>
  <c r="H24" i="66"/>
  <c r="K28" i="62"/>
  <c r="K17" i="62"/>
  <c r="K21" i="62"/>
  <c r="E29" i="62"/>
  <c r="H32" i="62"/>
  <c r="K22" i="62"/>
  <c r="K6" i="68"/>
  <c r="K22" i="68"/>
  <c r="K24" i="68"/>
  <c r="K18" i="68"/>
  <c r="K20" i="68"/>
  <c r="K11" i="68"/>
  <c r="H6" i="68"/>
  <c r="H5" i="68"/>
  <c r="K23" i="68"/>
  <c r="H10" i="64"/>
  <c r="K24" i="64"/>
  <c r="K19" i="64"/>
  <c r="H25" i="64"/>
  <c r="H11" i="64"/>
  <c r="H14" i="62"/>
  <c r="K4" i="62"/>
  <c r="E3" i="62"/>
  <c r="H29" i="66"/>
  <c r="H20" i="66"/>
  <c r="H4" i="66"/>
  <c r="K17" i="66"/>
  <c r="K26" i="66"/>
  <c r="E12" i="64"/>
  <c r="F22" i="62"/>
  <c r="H13" i="62"/>
  <c r="H29" i="64"/>
  <c r="H19" i="62"/>
  <c r="F31" i="68"/>
  <c r="E31" i="68"/>
  <c r="F10" i="68"/>
  <c r="E10" i="68"/>
  <c r="G21" i="68"/>
  <c r="H21" i="68"/>
  <c r="F30" i="68"/>
  <c r="E30" i="68"/>
  <c r="F13" i="66"/>
  <c r="E13" i="66"/>
  <c r="G16" i="66"/>
  <c r="H16" i="66"/>
  <c r="E8" i="64"/>
  <c r="F23" i="62"/>
  <c r="E23" i="62"/>
  <c r="G26" i="62"/>
  <c r="H26" i="62"/>
  <c r="F9" i="62"/>
  <c r="E9" i="62"/>
  <c r="F7" i="62"/>
  <c r="E7" i="62"/>
  <c r="G8" i="62"/>
  <c r="H8" i="62"/>
  <c r="F25" i="62"/>
  <c r="E25" i="62"/>
  <c r="F17" i="62"/>
  <c r="E17" i="62"/>
  <c r="F4" i="62"/>
  <c r="E4" i="62"/>
  <c r="H31" i="68"/>
  <c r="G31" i="68"/>
  <c r="H19" i="68"/>
  <c r="G19" i="68"/>
  <c r="H26" i="68"/>
  <c r="G26" i="68"/>
  <c r="H10" i="68"/>
  <c r="G10" i="68"/>
  <c r="H14" i="68"/>
  <c r="G14" i="68"/>
  <c r="H28" i="68"/>
  <c r="G28" i="68"/>
  <c r="H17" i="68"/>
  <c r="G17" i="68"/>
  <c r="F13" i="68"/>
  <c r="E13" i="68"/>
  <c r="F23" i="68"/>
  <c r="E23" i="68"/>
  <c r="H30" i="68"/>
  <c r="G30" i="68"/>
  <c r="H27" i="68"/>
  <c r="G27" i="68"/>
  <c r="H23" i="68"/>
  <c r="G23" i="68"/>
  <c r="H13" i="68"/>
  <c r="G13" i="68"/>
  <c r="H9" i="68"/>
  <c r="G9" i="68"/>
  <c r="H8" i="68"/>
  <c r="G8" i="68"/>
  <c r="H7" i="68"/>
  <c r="G7" i="68"/>
  <c r="H3" i="68"/>
  <c r="G3" i="68"/>
  <c r="F19" i="68"/>
  <c r="E19" i="68"/>
  <c r="F27" i="68"/>
  <c r="E27" i="68"/>
  <c r="F26" i="68"/>
  <c r="E26" i="68"/>
  <c r="H13" i="66"/>
  <c r="G13" i="66"/>
  <c r="H17" i="66"/>
  <c r="G17" i="66"/>
  <c r="H26" i="66"/>
  <c r="G26" i="66"/>
  <c r="H15" i="66"/>
  <c r="G15" i="66"/>
  <c r="H23" i="66"/>
  <c r="G23" i="66"/>
  <c r="H14" i="66"/>
  <c r="G14" i="66"/>
  <c r="H7" i="66"/>
  <c r="G7" i="66"/>
  <c r="H3" i="66"/>
  <c r="G3" i="66"/>
  <c r="F19" i="66"/>
  <c r="E19" i="66"/>
  <c r="F17" i="66"/>
  <c r="E17" i="66"/>
  <c r="F15" i="66"/>
  <c r="E15" i="66"/>
  <c r="H27" i="66"/>
  <c r="G27" i="66"/>
  <c r="H19" i="66"/>
  <c r="G19" i="66"/>
  <c r="H25" i="66"/>
  <c r="G25" i="66"/>
  <c r="H12" i="66"/>
  <c r="G12" i="66"/>
  <c r="H21" i="66"/>
  <c r="G21" i="66"/>
  <c r="H10" i="66"/>
  <c r="G10" i="66"/>
  <c r="H11" i="66"/>
  <c r="G11" i="66"/>
  <c r="F27" i="66"/>
  <c r="E27" i="66"/>
  <c r="F25" i="66"/>
  <c r="E25" i="66"/>
  <c r="F26" i="66"/>
  <c r="E26" i="66"/>
  <c r="H32" i="64"/>
  <c r="G32" i="64"/>
  <c r="H14" i="64"/>
  <c r="G14" i="64"/>
  <c r="H30" i="64"/>
  <c r="G30" i="64"/>
  <c r="H12" i="64"/>
  <c r="G12" i="64"/>
  <c r="H7" i="64"/>
  <c r="G7" i="64"/>
  <c r="H27" i="64"/>
  <c r="G27" i="64"/>
  <c r="H4" i="64"/>
  <c r="G4" i="64"/>
  <c r="H3" i="64"/>
  <c r="G3" i="64"/>
  <c r="F19" i="64"/>
  <c r="E19" i="64"/>
  <c r="F30" i="64"/>
  <c r="E30" i="64"/>
  <c r="F32" i="64"/>
  <c r="E32" i="64"/>
  <c r="H24" i="64"/>
  <c r="G24" i="64"/>
  <c r="H19" i="64"/>
  <c r="G19" i="64"/>
  <c r="H17" i="64"/>
  <c r="G17" i="64"/>
  <c r="H20" i="64"/>
  <c r="G20" i="64"/>
  <c r="H8" i="64"/>
  <c r="G8" i="64"/>
  <c r="H5" i="64"/>
  <c r="G5" i="64"/>
  <c r="F24" i="64"/>
  <c r="E24" i="64"/>
  <c r="F14" i="64"/>
  <c r="E14" i="64"/>
  <c r="F20" i="64"/>
  <c r="E20" i="64"/>
  <c r="H25" i="62"/>
  <c r="G25" i="62"/>
  <c r="H16" i="62"/>
  <c r="G16" i="62"/>
  <c r="H20" i="62"/>
  <c r="G20" i="62"/>
  <c r="H17" i="62"/>
  <c r="G17" i="62"/>
  <c r="H4" i="62"/>
  <c r="G4" i="62"/>
  <c r="H11" i="62"/>
  <c r="G11" i="62"/>
  <c r="H3" i="62"/>
  <c r="G3" i="62"/>
  <c r="H27" i="62"/>
  <c r="G27" i="62"/>
  <c r="H23" i="62"/>
  <c r="G23" i="62"/>
  <c r="H21" i="62"/>
  <c r="G21" i="62"/>
  <c r="H18" i="62"/>
  <c r="G18" i="62"/>
  <c r="H9" i="62"/>
  <c r="G9" i="62"/>
  <c r="H7" i="62"/>
  <c r="G7" i="62"/>
  <c r="H5" i="62"/>
  <c r="G5" i="62"/>
</calcChain>
</file>

<file path=xl/sharedStrings.xml><?xml version="1.0" encoding="utf-8"?>
<sst xmlns="http://schemas.openxmlformats.org/spreadsheetml/2006/main" count="1009" uniqueCount="307">
  <si>
    <r>
      <t xml:space="preserve">3. In some instances, </t>
    </r>
    <r>
      <rPr>
        <b/>
        <sz val="8"/>
        <rFont val="Arial"/>
        <family val="2"/>
      </rPr>
      <t>data entered into eSSCA are assigned to admitting hospitals other than the main acute hospitals</t>
    </r>
    <r>
      <rPr>
        <sz val="8"/>
        <rFont val="Arial"/>
        <family val="2"/>
      </rPr>
      <t xml:space="preserve"> participating in the Scottish Stroke Care Audit. Data for these hospitals are combined with data for their respective main acute hospitals.</t>
    </r>
  </si>
  <si>
    <r>
      <t xml:space="preserve">1. </t>
    </r>
    <r>
      <rPr>
        <b/>
        <sz val="8"/>
        <rFont val="Arial"/>
        <family val="2"/>
      </rPr>
      <t>The denominator for the admission to Stroke Unit excludes</t>
    </r>
    <r>
      <rPr>
        <sz val="8"/>
        <rFont val="Arial"/>
        <family val="2"/>
      </rPr>
      <t>: in-hospital strokes, patients discharged within 1 day and transfers in from another hospital.</t>
    </r>
  </si>
  <si>
    <t>Upper
CI</t>
  </si>
  <si>
    <t>Lower
CI</t>
  </si>
  <si>
    <t>Number of patients</t>
  </si>
  <si>
    <t>Stroke Standard</t>
  </si>
  <si>
    <t>Difference in %</t>
  </si>
  <si>
    <t>Statistically Significant</t>
  </si>
  <si>
    <t>Chart Axis</t>
  </si>
  <si>
    <t>Hospital</t>
  </si>
  <si>
    <t>Numerator</t>
  </si>
  <si>
    <t>Denominator</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</si>
  <si>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</si>
  <si>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</si>
  <si>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</si>
  <si>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</si>
  <si>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</si>
  <si>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</si>
  <si>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</si>
  <si>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</si>
  <si>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</si>
  <si>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</si>
  <si>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</si>
  <si>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</si>
  <si>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</si>
  <si>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</si>
  <si>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Percentage</t>
  </si>
  <si>
    <t>LCI</t>
  </si>
  <si>
    <t>UCI</t>
  </si>
  <si>
    <t>return to List of Tables &amp; Charts</t>
  </si>
  <si>
    <t>NHSQIS 60%</t>
  </si>
  <si>
    <t>NHSQIS 90%</t>
  </si>
  <si>
    <t>(a) Same Day</t>
  </si>
  <si>
    <t>(b) 1 Day*</t>
  </si>
  <si>
    <t>(c) 2 Days*</t>
  </si>
  <si>
    <t>Same Day</t>
  </si>
  <si>
    <r>
      <t>Confidence Interval</t>
    </r>
    <r>
      <rPr>
        <b/>
        <vertAlign val="superscript"/>
        <sz val="8"/>
        <color indexed="9"/>
        <rFont val="Arial"/>
        <family val="2"/>
      </rPr>
      <t>†</t>
    </r>
  </si>
  <si>
    <t>Within 1 Day</t>
  </si>
  <si>
    <t>Within 2 Days</t>
  </si>
  <si>
    <t>1 Day</t>
  </si>
  <si>
    <t>2 Days</t>
  </si>
  <si>
    <t>Ayr Hospital</t>
  </si>
  <si>
    <t>Ayr</t>
  </si>
  <si>
    <t>Crosshouse Hospital</t>
  </si>
  <si>
    <t>Crosshouse</t>
  </si>
  <si>
    <t>Crosshouse Hospital, Kilmarnock</t>
  </si>
  <si>
    <t>Borders General Hospital</t>
  </si>
  <si>
    <t>Borders General Hospital, Melrose</t>
  </si>
  <si>
    <t>Dumfries &amp; Galloway Royal Infirmary</t>
  </si>
  <si>
    <t>DGRI</t>
  </si>
  <si>
    <t>Dumfries &amp; Galloway Royal Infirmary (DGRI)</t>
  </si>
  <si>
    <t>Galloway Community Hospital</t>
  </si>
  <si>
    <t>GCH</t>
  </si>
  <si>
    <t>Galloway Community Hospital (GCH)</t>
  </si>
  <si>
    <t>Victoria Hospital</t>
  </si>
  <si>
    <t>Victoria Hospital, Kirkcaldy (VHK)</t>
  </si>
  <si>
    <t>Forth Valley Royal Hospital</t>
  </si>
  <si>
    <t>Forth Valley Royal Hospital, Larbert (FVRH)</t>
  </si>
  <si>
    <t>Aberdeen Royal Infirmary</t>
  </si>
  <si>
    <t>Aberdeen Royal Infirmary (ARI)</t>
  </si>
  <si>
    <t>Dr Gray's Hospital</t>
  </si>
  <si>
    <t>Dr Grays</t>
  </si>
  <si>
    <t>Dr Gray's Hospital, Elgin</t>
  </si>
  <si>
    <t>Glasgow Royal Infirmary</t>
  </si>
  <si>
    <t>Glasgow Royal Infirmary (GRI)</t>
  </si>
  <si>
    <t>Inverclyde Royal Hospital</t>
  </si>
  <si>
    <t>IRH</t>
  </si>
  <si>
    <t>Inverclyde Royal Hospital, Greenock (IRH)</t>
  </si>
  <si>
    <t>Royal Alexandra Hospital</t>
  </si>
  <si>
    <t>Royal Alexandra Hospital, Paisley (RAH)</t>
  </si>
  <si>
    <t>Belford Hospital</t>
  </si>
  <si>
    <t>Belford</t>
  </si>
  <si>
    <t>Belford Hospital, Fort William</t>
  </si>
  <si>
    <t>Caithness General Hospital</t>
  </si>
  <si>
    <t>Caithness</t>
  </si>
  <si>
    <t>Caithness General Hospital, Wick</t>
  </si>
  <si>
    <t>Lorn &amp; Islands Hospital</t>
  </si>
  <si>
    <t>L&amp;I</t>
  </si>
  <si>
    <t>Lorn &amp; Islands Hospital, Oban</t>
  </si>
  <si>
    <t>Raigmore Hospital</t>
  </si>
  <si>
    <t>Raigmore</t>
  </si>
  <si>
    <t>Raigmore Hospital, Inverness</t>
  </si>
  <si>
    <t>Hairmyres Hospital</t>
  </si>
  <si>
    <t>Hairmyres</t>
  </si>
  <si>
    <t>Hairmyres Hospital, East Kilbride</t>
  </si>
  <si>
    <t>Monklands Hospital</t>
  </si>
  <si>
    <t>Monklands</t>
  </si>
  <si>
    <t>Monklands Hospital, Coatbridge</t>
  </si>
  <si>
    <t>Wishaw General Hospital</t>
  </si>
  <si>
    <t>Wishaw</t>
  </si>
  <si>
    <t>Royal Infirmary of Edinburgh</t>
  </si>
  <si>
    <t>RIE</t>
  </si>
  <si>
    <t>Royal Infirmary of Edinburgh at Little France (RIE)</t>
  </si>
  <si>
    <t>St John's Hospital</t>
  </si>
  <si>
    <t>SJH</t>
  </si>
  <si>
    <t>St John's Hospital, Livingston (SJH)</t>
  </si>
  <si>
    <t>Western General Hospital</t>
  </si>
  <si>
    <t>WGH</t>
  </si>
  <si>
    <t>Western General Hospital, Edinburgh (WGH)</t>
  </si>
  <si>
    <t>Balfour Hospital</t>
  </si>
  <si>
    <t>Balfour</t>
  </si>
  <si>
    <t>Balfour Hospital, Orkney</t>
  </si>
  <si>
    <t>Gilbert Bain Hospital</t>
  </si>
  <si>
    <t>Gilbert Bain</t>
  </si>
  <si>
    <t>Gilbert Bain Hospital, Shetland</t>
  </si>
  <si>
    <t>Ninewells Hospital</t>
  </si>
  <si>
    <t>Ninewells</t>
  </si>
  <si>
    <t>Ninewells Hospital, Dundee</t>
  </si>
  <si>
    <t>Perth Royal Infirmary</t>
  </si>
  <si>
    <t>PRI</t>
  </si>
  <si>
    <t>Perth Royal Infirmary (PRI)</t>
  </si>
  <si>
    <t>Uist &amp; Barra Hospital</t>
  </si>
  <si>
    <t>Uist &amp; Barra</t>
  </si>
  <si>
    <t>Uist &amp; Barra Hospital, Benbecula</t>
  </si>
  <si>
    <t>Western Isles Hospital</t>
  </si>
  <si>
    <t>Western Isles Hospital (WIH)</t>
  </si>
  <si>
    <t>Scotland</t>
  </si>
  <si>
    <t>NHS Board Summary</t>
  </si>
  <si>
    <t>(b) 2 Days*</t>
  </si>
  <si>
    <t>NHS board of hospital</t>
  </si>
  <si>
    <t>%</t>
  </si>
  <si>
    <t>† Confidence intervals calculated using method described in: ALTMAN et al (2000) Statistics with confidence 2nd edition chapter 6 pp 46-47. ISBN 0727913751.</t>
  </si>
  <si>
    <t>NHSQIS 100%</t>
  </si>
  <si>
    <t>(b) within 4 hours</t>
  </si>
  <si>
    <t>(c) within 12 hours</t>
  </si>
  <si>
    <t>(e) within 24 hours</t>
  </si>
  <si>
    <t>(f) over 24 hours</t>
  </si>
  <si>
    <t>Within 4 hours</t>
  </si>
  <si>
    <t>Within 12 hours</t>
  </si>
  <si>
    <t>Within 24 hours</t>
  </si>
  <si>
    <t>Over 24 hours</t>
  </si>
  <si>
    <t>4&lt;12H</t>
  </si>
  <si>
    <t>12&lt;24</t>
  </si>
  <si>
    <r>
      <t>Fife</t>
    </r>
    <r>
      <rPr>
        <vertAlign val="superscript"/>
        <sz val="10"/>
        <rFont val="Arial"/>
        <family val="2"/>
      </rPr>
      <t>3</t>
    </r>
  </si>
  <si>
    <r>
      <t>Forth Valley</t>
    </r>
    <r>
      <rPr>
        <vertAlign val="superscript"/>
        <sz val="10"/>
        <rFont val="Arial"/>
        <family val="2"/>
      </rPr>
      <t>3</t>
    </r>
  </si>
  <si>
    <r>
      <t>Grampian</t>
    </r>
    <r>
      <rPr>
        <vertAlign val="superscript"/>
        <sz val="10"/>
        <rFont val="Arial"/>
        <family val="2"/>
      </rPr>
      <t>3</t>
    </r>
  </si>
  <si>
    <r>
      <t>Greater Glasgow &amp; Clyde</t>
    </r>
    <r>
      <rPr>
        <vertAlign val="superscript"/>
        <sz val="10"/>
        <rFont val="Arial"/>
        <family val="2"/>
      </rPr>
      <t>3</t>
    </r>
  </si>
  <si>
    <r>
      <t>Orkney</t>
    </r>
    <r>
      <rPr>
        <vertAlign val="superscript"/>
        <sz val="10"/>
        <rFont val="Arial"/>
        <family val="2"/>
      </rPr>
      <t>1</t>
    </r>
  </si>
  <si>
    <r>
      <t>Western Isles</t>
    </r>
    <r>
      <rPr>
        <vertAlign val="superscript"/>
        <sz val="10"/>
        <rFont val="Arial"/>
        <family val="2"/>
      </rPr>
      <t>2</t>
    </r>
  </si>
  <si>
    <t>VHK</t>
  </si>
  <si>
    <t>ARI</t>
  </si>
  <si>
    <t>FVRH</t>
  </si>
  <si>
    <t>GRI</t>
  </si>
  <si>
    <t>RAH</t>
  </si>
  <si>
    <t>Forth Valley Royal Hospital (Larbert)</t>
  </si>
  <si>
    <t>Royal Infirmary of Edinburgh at Little France</t>
  </si>
  <si>
    <t>Title</t>
  </si>
  <si>
    <t>Page number in printed report</t>
  </si>
  <si>
    <t>Stroke Unit Information.</t>
  </si>
  <si>
    <t>GCH*</t>
  </si>
  <si>
    <t>Belford*</t>
  </si>
  <si>
    <t>Caithness*</t>
  </si>
  <si>
    <t>Hospital Name</t>
  </si>
  <si>
    <t>Acute Stroke Unit (ASU) beds</t>
  </si>
  <si>
    <t>Integrated Stroke Unit (ISU) beds</t>
  </si>
  <si>
    <t>Comments
(e.g. Off-site Locations)</t>
  </si>
  <si>
    <t>TOTALS</t>
  </si>
  <si>
    <t>Stroke Standard (2013)</t>
  </si>
  <si>
    <t>NHSSCOTLAND</t>
  </si>
  <si>
    <t>Victoria Hospital Kirkcaldy</t>
  </si>
  <si>
    <t>(a)
Initial Diagnosis Only</t>
  </si>
  <si>
    <t>(b)
Initial AND Final Diagnosis</t>
  </si>
  <si>
    <t>(c)
Final Diagnosis Only</t>
  </si>
  <si>
    <t>Initial Only</t>
  </si>
  <si>
    <t>Initial AND Final</t>
  </si>
  <si>
    <t>Final Only</t>
  </si>
  <si>
    <r>
      <t>Lanarkshire</t>
    </r>
    <r>
      <rPr>
        <vertAlign val="superscript"/>
        <sz val="10"/>
        <rFont val="Arial"/>
        <family val="2"/>
      </rPr>
      <t>2</t>
    </r>
  </si>
  <si>
    <t>Gilbert Bain*</t>
  </si>
  <si>
    <r>
      <t xml:space="preserve">2. Due to the number of beds within some of the hospitals indicated (*) and the small numbers of stroke admissions to these hospitals </t>
    </r>
    <r>
      <rPr>
        <b/>
        <sz val="8"/>
        <rFont val="Arial"/>
        <family val="2"/>
      </rPr>
      <t>it is not practical to have a defined Stroke Unit</t>
    </r>
    <r>
      <rPr>
        <sz val="8"/>
        <rFont val="Arial"/>
        <family val="2"/>
      </rPr>
      <t>. We have confirmed however that a defined stroke pathway is in place in these hospitals and that the Scottish Stroke Care Standards criteria are established within that pathway.</t>
    </r>
  </si>
  <si>
    <r>
      <t xml:space="preserve">2. In some instances, </t>
    </r>
    <r>
      <rPr>
        <b/>
        <sz val="8"/>
        <rFont val="Arial"/>
        <family val="2"/>
      </rPr>
      <t>data entered into eSSCA are assigned to admitting hospitals other than the main acute hospitals</t>
    </r>
    <r>
      <rPr>
        <sz val="8"/>
        <rFont val="Arial"/>
        <family val="2"/>
      </rPr>
      <t xml:space="preserve"> participating in the Scottish Stroke Care Audit. Data for these hospitals are combined with data for their respective main acute hospitals.</t>
    </r>
  </si>
  <si>
    <t>Table 1: Poisson distribution 95% confidence limits.</t>
  </si>
  <si>
    <t>Observed</t>
  </si>
  <si>
    <t>Lower Confidence Limit</t>
  </si>
  <si>
    <t>Upper Confidence Limit</t>
  </si>
  <si>
    <t>Note that the Scotland column in the chart is coloured green and red simply to differentiate it from the hospital columns and the colours are not indicative of performance. Light green corresponds to 'Final Only', red corresponds to 'Initial &amp; Final' and dark green corresponds to 'Initial Only'.</t>
  </si>
  <si>
    <t>Horizontal line reflects Scottish Stroke Care Standard (2013) of 90% of stroke patients admitted to a Stroke Unit within 1 day of admission.</t>
  </si>
  <si>
    <r>
      <t xml:space="preserve">4. In some instances, </t>
    </r>
    <r>
      <rPr>
        <b/>
        <sz val="8"/>
        <rFont val="Arial"/>
        <family val="2"/>
      </rPr>
      <t>data entered into eSSCA are assigned to admitting hospitals other than the main acute hospitals</t>
    </r>
    <r>
      <rPr>
        <sz val="8"/>
        <rFont val="Arial"/>
        <family val="2"/>
      </rPr>
      <t xml:space="preserve"> participating in the Scottish Stroke Care Audit. Data for these hospitals are combined with data for their respective main acute hospitals.</t>
    </r>
  </si>
  <si>
    <t xml:space="preserve"> - an initial diagnosis of stroke i.e. possible stroke patients who may turn out to have another diagnosis once investigations are complete;</t>
  </si>
  <si>
    <t xml:space="preserve"> - a final diagnosis of stroke i.e. patients confirmed as having had strokes when their initial diagnosis may have been considered as something else;</t>
  </si>
  <si>
    <t xml:space="preserve"> - an initial diagnosis and final diagnosis of stroke i.e. patients suspected of having had a stroke who have this diagnosis confirmed on investigation.</t>
  </si>
  <si>
    <t>1. Both initial diagnosis and final diagnosis may be recorded in the SSCA data relating, respectively, to whether a patient may be suspected of having had a stroke and whether the stroke</t>
  </si>
  <si>
    <t>2. In some instances, data entered into eSSCA are assigned to admitting hospitals other than the main acute hospitals participating in the Scottish Stroke Care Audit. Data for these</t>
  </si>
  <si>
    <t xml:space="preserve">     hospitals are combined with data for their respective main acute hospitals.</t>
  </si>
  <si>
    <t>QEUH</t>
  </si>
  <si>
    <t>Queen Elizabeth University Hospital (QEUH)</t>
  </si>
  <si>
    <t>Queen Elizabeth University Hospital</t>
  </si>
  <si>
    <t>Queen Elizabeth University Hospital (QEUH), Glasgow</t>
  </si>
  <si>
    <t>Hyper Acute  Stroke Unit (HASU)  beds</t>
  </si>
  <si>
    <t>Monklands Hospital, Airdrie</t>
  </si>
  <si>
    <t>Horizontal line reflects Scottish Stroke Care Standard (2013) of 95% ischaemic stroke patients to receive aspirin within 1 day of admission.</t>
  </si>
  <si>
    <t>Stroke Standard (2016)</t>
  </si>
  <si>
    <t>click here for the SSCA web site where a PDF copy of the Scottish Stroke Improvement Plan may be viewed and/or downloaded</t>
  </si>
  <si>
    <t>* The Scottish Stroke Care Standard for swallow screen within 4 hours was introduced from April 2016 and complete data are unavailable prior to this date because swallow screen time was only recorded from April 2016. Prior to April 2016 only swallow screen date was recorded.</t>
  </si>
  <si>
    <t>Horizontal line reflects Scottish Stroke Care Standard (2016) of 100% of stroke patients swallow screened within 4 hours of admission.</t>
  </si>
  <si>
    <t>Horizontal line reflects Scottish Stroke Care Standard (2016) of 95% of stroke patients to receive a brain scan within 24 hours of admission.</t>
  </si>
  <si>
    <t>ORDER</t>
  </si>
  <si>
    <t>2017 (%)</t>
  </si>
  <si>
    <t>CI
2017</t>
  </si>
  <si>
    <t>3. During 2017 NHS Dumfries &amp; Galloway opened the New Dumfries &amp; Galloway Royal Infirmary.</t>
  </si>
  <si>
    <t>Note that the Scotland column in the chart is coloured green and red simply to differentiate it from the hospital columns and the colours are not indicative of performance. Light green corresponds to '2 days', red corresponds to '1 day' and dark green corresponds to 'Same Day'.
The chart columns are ranked, by hospital, on the percentage within 1 day.</t>
  </si>
  <si>
    <t>4. During 2017 NHS Dumfries &amp; Galloway opened the New Dumfries &amp; Galloway Royal Infirmary.</t>
  </si>
  <si>
    <t>Chart 3.2</t>
  </si>
  <si>
    <t>Chart 3.3</t>
  </si>
  <si>
    <t>Chart 3.4</t>
  </si>
  <si>
    <t>Chart 3.5</t>
  </si>
  <si>
    <t>Chart 3.6</t>
  </si>
  <si>
    <t>Chart 3.7</t>
  </si>
  <si>
    <t>Chart 3.8</t>
  </si>
  <si>
    <r>
      <t xml:space="preserve">1. </t>
    </r>
    <r>
      <rPr>
        <b/>
        <sz val="8"/>
        <rFont val="Arial"/>
        <family val="2"/>
      </rPr>
      <t>Uist &amp; Barra Hospital, NHS Western Isles does not have a CT scanner</t>
    </r>
    <r>
      <rPr>
        <sz val="8"/>
        <rFont val="Arial"/>
        <family val="2"/>
      </rPr>
      <t xml:space="preserve"> but patients are airlifted to Western Isles Hospital and a proportion may arrive in sufficient time to have brain imaging within 24 hours of admission.</t>
    </r>
  </si>
  <si>
    <t>Notes regarding Chart 3.5:</t>
  </si>
  <si>
    <t>Notes regarding Chart 3.7:</t>
  </si>
  <si>
    <t>Notes regarding Chart 3.2:</t>
  </si>
  <si>
    <t>Notes regarding Chart 3.3:</t>
  </si>
  <si>
    <t>Notes regarding Chart 3.4:</t>
  </si>
  <si>
    <t>Notes regarding Chart 3.6:</t>
  </si>
  <si>
    <t>Notes regarding Chart 3.8:</t>
  </si>
  <si>
    <t>view Chart 3.8 data</t>
  </si>
  <si>
    <t>view Chart 3.7 data</t>
  </si>
  <si>
    <t>5. During 2017 NHS Dumfries &amp; Galloway opened the New Dumfries &amp; Galloway Royal Infirmary.</t>
  </si>
  <si>
    <t>view Chart 3.6 data</t>
  </si>
  <si>
    <t>Note that the Scotland column in the chart is coloured light green and dark green simply to differentiate it from the hospital columns and the colours are not indicative of performance. Light green corresponds to 'Within 24 hours' and dark green corresponds to 'Within 4 hours'.
The chart columns are ranked, by hospital, on the percentage within 24 hours.</t>
  </si>
  <si>
    <t>Note that the Scotland column in the chart is coloured light green and dark green simply to differentiate it from the hospital columns and the colours are not indicative of performance. Light green corresponds to 'Within 24 hours', red corresponds to 'Within 12 hours' and dark green corresponds to 'Within 4 hours'.
The chart columns are ranked, by hospital, on the percentage within 24 hours.</t>
  </si>
  <si>
    <t>view Chart 3.5 data</t>
  </si>
  <si>
    <t>view Chart 3.4 data</t>
  </si>
  <si>
    <t>5. A small proportion of patients with query in-hospital wake-up strokes are excluded from the chart.</t>
  </si>
  <si>
    <t>view Chart 3.3 data</t>
  </si>
  <si>
    <t>view Chart 3.2 data</t>
  </si>
  <si>
    <t xml:space="preserve">6. Uist and Barra Hospital has been excluded from this chart due to very low patient numbers. </t>
  </si>
  <si>
    <t xml:space="preserve">4. Uist and Barra Hospital has been excluded from this chart due to very low patient numbers. </t>
  </si>
  <si>
    <t>Table 3.1 Stroke Unit Information.</t>
  </si>
  <si>
    <t>Table 3.1</t>
  </si>
  <si>
    <t>Section 3</t>
  </si>
  <si>
    <t>Table/ Chart* Number</t>
  </si>
  <si>
    <t>* Some chart worksheets may have a separate data worksheet showing the numbers upon which the chart is based.</t>
  </si>
  <si>
    <r>
      <t xml:space="preserve">1. The denominator for the </t>
    </r>
    <r>
      <rPr>
        <b/>
        <sz val="8"/>
        <rFont val="Arial"/>
        <family val="2"/>
      </rPr>
      <t>percentages excludes patients with valid reasons not to give early aspirin (e.g. contraindications) and those in receipt of thrombolysis where aspirin may be delayed for clinical reasons.</t>
    </r>
    <r>
      <rPr>
        <sz val="8"/>
        <rFont val="Arial"/>
        <family val="2"/>
      </rPr>
      <t xml:space="preserve"> A small proportion of patients with query in-hospital wake-up strokes are also excluded.</t>
    </r>
  </si>
  <si>
    <r>
      <t>Note regarding Table 3.1</t>
    </r>
    <r>
      <rPr>
        <sz val="8"/>
        <rFont val="Arial"/>
        <family val="2"/>
      </rPr>
      <t>:</t>
    </r>
  </si>
  <si>
    <t>Note that the full list, including other sections, appears in the PDF version of the report as Appendix B</t>
  </si>
  <si>
    <t>2018 (%)</t>
  </si>
  <si>
    <t>Confidence Interval 2017 (%)</t>
  </si>
  <si>
    <t>Confidence interval 2018 (%)</t>
  </si>
  <si>
    <t>CI
2018</t>
  </si>
  <si>
    <t>QUEH</t>
  </si>
  <si>
    <t>U&amp;B</t>
  </si>
  <si>
    <t>2018 (%) - statistically significant improvement</t>
  </si>
  <si>
    <t>2018 (%) - no statistically significant change</t>
  </si>
  <si>
    <t>2018 (%) - statistically significant decline</t>
  </si>
  <si>
    <t>Number of acute strokes discharged in 2018</t>
  </si>
  <si>
    <r>
      <t xml:space="preserve">1. The column "Number of acute strokes </t>
    </r>
    <r>
      <rPr>
        <b/>
        <sz val="8"/>
        <rFont val="Arial"/>
        <family val="2"/>
      </rPr>
      <t>discharged</t>
    </r>
    <r>
      <rPr>
        <sz val="8"/>
        <rFont val="Arial"/>
        <family val="2"/>
      </rPr>
      <t xml:space="preserve"> in 2018" is based on inpatients with a final diagnosis of stroke discharged during Jan-Dec 2018 and this cohort of patients differs slightly from the inpatient cohort reported upon elsewhere in this National Report. For inpatients, the report focuses principally on those patients with a final diagnosis of stroke </t>
    </r>
    <r>
      <rPr>
        <b/>
        <sz val="8"/>
        <rFont val="Arial"/>
        <family val="2"/>
      </rPr>
      <t>admitted</t>
    </r>
    <r>
      <rPr>
        <sz val="8"/>
        <rFont val="Arial"/>
        <family val="2"/>
      </rPr>
      <t xml:space="preserve"> during Jan-Dec 2018. Some patients discharged in 2018 may have been admitted in 2017 or earlier. Some patients admitted in 2018 may have been discharged in 2019.</t>
    </r>
  </si>
  <si>
    <t>For Standard reference line (x=100,y=values below)</t>
  </si>
  <si>
    <t xml:space="preserve"> Percentage of stroke patients admitted to a Stroke Unit within 1 day of admission to hospital, 2017 and 2018 data (based on final diagnosis).</t>
  </si>
  <si>
    <t>Percentage of stroke patients with a swallow screening within 4 hours of admission, 2017 and 2018 data (based on final diagnosis).</t>
  </si>
  <si>
    <t>Percentage of stroke patients with a brain scan within 24 hours of admission, 2017 and 2018 data (based on final diagnosis).</t>
  </si>
  <si>
    <t>Percentage of acute ischaemic stroke patients given aspirin in hospital within 1 day of admission, 2017 and 2018 data (based on final diagnosis).</t>
  </si>
  <si>
    <t>Percentage of stroke patients with a swallow screen by number of hours to swallow screen, 2018 data (based on final diagnosis).</t>
  </si>
  <si>
    <t>Percentage of stroke patients with a brain scan by number of hours to scan, 2018 data (based on final diagnosis).</t>
  </si>
  <si>
    <t>Percentage of acute ischaemic stroke patients given aspirin in hospital by number of days to receipt, 2018 data (based on final diagnosis).</t>
  </si>
  <si>
    <t>Comparison of initial diagnosis of stroke versus final diagnosis of stroke, 2018 data.</t>
  </si>
  <si>
    <t>Scottish Stroke Care Audit 2019 National Report: Stroke Services in Scottish Hospitals, Data Relating to 2018.</t>
  </si>
  <si>
    <r>
      <t xml:space="preserve">  this analysis. The data relate to patients with </t>
    </r>
    <r>
      <rPr>
        <b/>
        <i/>
        <sz val="8"/>
        <rFont val="Arial"/>
        <family val="2"/>
      </rPr>
      <t>final</t>
    </r>
    <r>
      <rPr>
        <sz val="8"/>
        <rFont val="Arial"/>
        <family val="2"/>
      </rPr>
      <t xml:space="preserve"> diagnosis of stroke and are for </t>
    </r>
    <r>
      <rPr>
        <b/>
        <sz val="8"/>
        <rFont val="Arial"/>
        <family val="2"/>
      </rPr>
      <t>calendar years 2017 and 2018</t>
    </r>
    <r>
      <rPr>
        <sz val="8"/>
        <rFont val="Arial"/>
        <family val="2"/>
      </rPr>
      <t xml:space="preserve"> (i.e. 1 January - 31 December).</t>
    </r>
  </si>
  <si>
    <t xml:space="preserve">  this analysis. The data relate to patients with final diagnosis of stroke and are for calendar years 2017 and 2018 (i.e. 1 January - 31 December).</t>
  </si>
  <si>
    <t>4. A small proportion of patients with query in-hospital wake-up strokes are excluded from the chart.</t>
  </si>
  <si>
    <r>
      <t xml:space="preserve">  this analysis. The data relate to patients with </t>
    </r>
    <r>
      <rPr>
        <b/>
        <i/>
        <sz val="8"/>
        <rFont val="Arial"/>
        <family val="2"/>
      </rPr>
      <t>final</t>
    </r>
    <r>
      <rPr>
        <sz val="8"/>
        <rFont val="Arial"/>
        <family val="2"/>
      </rPr>
      <t xml:space="preserve"> diagnosis of stroke and are for </t>
    </r>
    <r>
      <rPr>
        <b/>
        <sz val="8"/>
        <rFont val="Arial"/>
        <family val="2"/>
      </rPr>
      <t xml:space="preserve">calendar years 2017 and 2018 </t>
    </r>
    <r>
      <rPr>
        <sz val="8"/>
        <rFont val="Arial"/>
        <family val="2"/>
      </rPr>
      <t>(i.e. 1 January - 31 December).</t>
    </r>
  </si>
  <si>
    <t xml:space="preserve">5. Uist and Barra Hospital has been excluded from this chart due to very low patient numbers. </t>
  </si>
  <si>
    <r>
      <t xml:space="preserve">1. </t>
    </r>
    <r>
      <rPr>
        <b/>
        <sz val="8"/>
        <rFont val="Arial"/>
        <family val="2"/>
      </rPr>
      <t>The data included in chart 3.6 were extracted from eSSCA on the 21st March 2019</t>
    </r>
    <r>
      <rPr>
        <sz val="8"/>
        <rFont val="Arial"/>
        <family val="2"/>
      </rPr>
      <t>. Changes/ updates to the data following this date will therefore not feature in</t>
    </r>
  </si>
  <si>
    <t xml:space="preserve">  this analysis. The data relate to patients with final diagnosis of stroke and are for calendar year 2018 (i.e. 1 January - 31 December).</t>
  </si>
  <si>
    <t>3. The denominator for the percentages excludes patients with valid contraindications to aspirin and those in receipt of thrombolysis where aspirin may be delayed for clinical reasons.</t>
  </si>
  <si>
    <t>Vertical line reflects Scottish Stroke Care Standard (2016) of 100% of stroke patients to receive a swallow screen within 4 hours of admission.</t>
  </si>
  <si>
    <t>Vertical line reflects Scottish Stroke Care Standard (2016) of 95% of stroke patients to receive a brain scan within 24 hours of admission.</t>
  </si>
  <si>
    <t>Vertical line reflects Scottish Stroke Care Standard (2013) of 95% of acute ischaemic stroke patients to receive aspirin within 1 day of admission.</t>
  </si>
  <si>
    <t>6. Excludes a small proportion of in-hospital events where the date of onset is recorded but the time of onset is missing.</t>
  </si>
  <si>
    <t>7. Excludes a small proportion of in-hospital events where the date of onset is recorded but the time of onset is missing.</t>
  </si>
  <si>
    <t>Stroke Rehabilitation Unit (SRU) beds on acute site</t>
  </si>
  <si>
    <t xml:space="preserve">24 stroke rehab beds within Station 16      </t>
  </si>
  <si>
    <t xml:space="preserve">20 stroke rehab beds within 30 bed Redburn Rehabilitation ward, Ayrshire Central Hospital. </t>
  </si>
  <si>
    <t xml:space="preserve">20 bedded unit with mix of medical and sugical admissions. It includes hyperacute &amp; acute stroke bed. </t>
  </si>
  <si>
    <t>QMH Ward 6 - 15 beds within a stroke and general rehabilitation ward. 
Letham ward Cameron Hospital - 12 funded beds but currently operating 14 with increase to 15/16 beds as necessary (rehabilitation for over 65).
Sir George Sharp Unit (rehabilitation for under 65) 6 to 7 out of 12 beds.</t>
  </si>
  <si>
    <t>Stirling Community Hospital - 26 beds in total - 10 stroke rehabilitation and 16 for patients with generic rehabilitatiion requirements</t>
  </si>
  <si>
    <t>24 off-site rehab beds at Stobhill</t>
  </si>
  <si>
    <t>Off site stroke rehab at Vale of Leven, 6 beds</t>
  </si>
  <si>
    <t>Stroke beds within an acute medical ward</t>
  </si>
  <si>
    <t>6 stroke beds within another ward</t>
  </si>
  <si>
    <t>Astley Ainslie Charles Bell Pavilion 40 beds and East Pavilion 6 beds = 46 All are euro rehab beds (none are ring fenced for stroke).</t>
  </si>
  <si>
    <t>No specific stroke beds but beds will be made available within acute ward as required.</t>
  </si>
  <si>
    <t>Stroke beds within medical ward</t>
  </si>
  <si>
    <t>Royal Victoria has 16 stroke beds, The Centre for Brain Injury has 16 beds for patients aged 16/65ys with either brain injury or stroke</t>
  </si>
  <si>
    <t>Stracathro Hospital has 10 stroke rehabilitation beds.</t>
  </si>
  <si>
    <t>Chart 3.1</t>
  </si>
  <si>
    <r>
      <t xml:space="preserve">Chart 3.1  Percentage of stroke patients admitted to a Stroke Unit within 1 day of admission to hospital, 2017 and 2018 data (based on </t>
    </r>
    <r>
      <rPr>
        <b/>
        <i/>
        <sz val="10"/>
        <rFont val="Arial"/>
        <family val="2"/>
      </rPr>
      <t>final</t>
    </r>
    <r>
      <rPr>
        <b/>
        <sz val="10"/>
        <rFont val="Arial"/>
        <family val="2"/>
      </rPr>
      <t xml:space="preserve"> diagnosis).</t>
    </r>
  </si>
  <si>
    <t>Notes regarding Chart 3.1:</t>
  </si>
  <si>
    <t>view Chart 3.1 data</t>
  </si>
  <si>
    <r>
      <t xml:space="preserve">3. </t>
    </r>
    <r>
      <rPr>
        <b/>
        <sz val="8"/>
        <rFont val="Arial"/>
        <family val="2"/>
      </rPr>
      <t>The data included in Chart 3.1 were extracted from eSSCA on the 21st March 2019</t>
    </r>
    <r>
      <rPr>
        <sz val="8"/>
        <rFont val="Arial"/>
        <family val="2"/>
      </rPr>
      <t>. Changes/ updates to the data following this date will therefore not feature in</t>
    </r>
  </si>
  <si>
    <t>Chart 3.2 Percentage of stroke patients with a swallow screening within 4 hours of admission, 2017 and 2018 data (based on final diagnosis).</t>
  </si>
  <si>
    <t>1. The data included in Chart 3.2 were extracted from eSSCA on the 21st March 2019. Changes/ updates to the data following this date will therefore not feature in</t>
  </si>
  <si>
    <t>Chart 3.3  Percentage of stroke patients with a brain scan within 24 hours of admission, 2017 and 2018 data (based on final diagnosis).</t>
  </si>
  <si>
    <t>2. The data included in Chart 3.3 were extracted from eSSCA on the 21st March 2019. Changes/ updates to the data following this date will therefore not feature in</t>
  </si>
  <si>
    <t>Chart 3.4  Percentage of acute ischaemic stroke patients given aspirin in hospital within 1 day of admission, 2017 and 2018 data (based on final diagnosis).</t>
  </si>
  <si>
    <t>2. The data included in Chart 3.4 were extracted from eSSCA on the 21st March 2019. Changes/ updates to the data following this date will therefore not feature in</t>
  </si>
  <si>
    <t>Chart 3.5  Percentage of stroke patients with a swallow screen by number of hours to swallow screen, 2018 data (based on final diagnosis).</t>
  </si>
  <si>
    <t>1. The data included in chart 3.5 were extracted from eSSCA on the 21st March 2019. Changes/ updates to the data following this date will therefore not feature in</t>
  </si>
  <si>
    <t>3. There may be some slight differences in the numerators and denominators when comparing Chart 3.5 to Chart 3.3 because some records for in-hospital stroke patients may have been assigned to their year of admission rather than their year of onset. This principally affects records around the period of December of one year and January of the next year where the date of admission is in one year and the date of onset is in the next year.</t>
  </si>
  <si>
    <t>Chart 3.6  Percentage of stroke patients with a brain scan by number of hours to scan, 2018 data (based on final diagnosis).</t>
  </si>
  <si>
    <t>5. There may be some slight differences in the numerators and denominators when comparing Chart 3.6 to Chart 3.4 because some records for in-hospital stroke patients may have been assigned to their year of admission rather than their year of onset. This principally affects records around the period of December of one year and January of the next year where the date of admission is in one year and the date of onset is in the next year.</t>
  </si>
  <si>
    <t>Chart 3.7  Percentage of acute ischaemic stroke patients given aspirin in hospital by number of days to receipt, 2018 data (based on final diagnosis).</t>
  </si>
  <si>
    <t>6. There may be some slight differences in the numerators and denominators when comparing Chart 3.7 to Chart 3.5 because some records for in-hospital stroke patients may have been assigned to their year of admission rather than their year of onset. This principally affects records around the period of December of one year and January of the next year where the date of admission is in one year and the date of onset is in the next year.</t>
  </si>
  <si>
    <t>Chart 3.8 Comparison of initial diagnosis of stroke versus final diagnosis of stroke, 2018 data.</t>
  </si>
  <si>
    <t xml:space="preserve">    diagnosis is confirmed on investigation. Chart 3.8 presents information on three groups of patients, those with:</t>
  </si>
  <si>
    <t>Currently operating as stroke unit with 4 additional beds. Woodend - SRU: 34 beds. Fraserburgh - SRU: 6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</si>
</sst>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numFmt numFmtId="165" formatCode="#,###,##0"/>
    <numFmt numFmtId="166" formatCode="0.0"/>
    <numFmt numFmtId="167" formatCode="#\ ###\ ##0"/>
    <numFmt numFmtId="168" formatCode="0.0%"/>
    <numFmt numFmtId="169" formatCode="###0"/>
  </numFmts>
  <fonts count="61" x14ac:knownFonts="1">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b/>
      <sz val="8"/>
      <color indexed="9"/>
      <name val="Arial"/>
      <family val="2"/>
    </font>
    <font>
      <sz val="8"/>
      <color indexed="8"/>
      <name val="Arial"/>
      <family val="2"/>
    </font>
    <font>
      <sz val="8"/>
      <name val="Arial"/>
      <family val="2"/>
    </font>
    <font>
      <b/>
      <i/>
      <sz val="10"/>
      <name val="Arial"/>
      <family val="2"/>
    </font>
    <font>
      <sz val="9"/>
      <name val="Arial"/>
      <family val="2"/>
    </font>
    <font>
      <u/>
      <sz val="10"/>
      <color indexed="12"/>
      <name val="Arial"/>
      <family val="2"/>
    </font>
    <font>
      <i/>
      <u/>
      <sz val="8"/>
      <color indexed="12"/>
      <name val="Arial"/>
      <family val="2"/>
    </font>
    <font>
      <sz val="10"/>
      <name val="Arial"/>
      <family val="2"/>
    </font>
    <font>
      <b/>
      <sz val="8"/>
      <name val="Arial"/>
      <family val="2"/>
    </font>
    <font>
      <i/>
      <sz val="10"/>
      <name val="Arial"/>
      <family val="2"/>
    </font>
    <font>
      <b/>
      <sz val="10"/>
      <color indexed="9"/>
      <name val="Arial"/>
      <family val="2"/>
    </font>
    <font>
      <b/>
      <sz val="10"/>
      <color indexed="62"/>
      <name val="Arial"/>
      <family val="2"/>
    </font>
    <font>
      <b/>
      <vertAlign val="superscript"/>
      <sz val="8"/>
      <color indexed="9"/>
      <name val="Arial"/>
      <family val="2"/>
    </font>
    <font>
      <sz val="10"/>
      <color indexed="9"/>
      <name val="Arial"/>
      <family val="2"/>
    </font>
    <font>
      <vertAlign val="superscript"/>
      <sz val="10"/>
      <name val="Arial"/>
      <family val="2"/>
    </font>
    <font>
      <i/>
      <sz val="8"/>
      <name val="Arial"/>
      <family val="2"/>
    </font>
    <font>
      <b/>
      <i/>
      <u/>
      <sz val="10"/>
      <color indexed="12"/>
      <name val="Arial"/>
      <family val="2"/>
    </font>
    <font>
      <sz val="10"/>
      <color indexed="9"/>
      <name val="Trebuchet MS"/>
      <family val="2"/>
    </font>
    <font>
      <u/>
      <sz val="10"/>
      <color indexed="12"/>
      <name val="Arial"/>
      <family val="2"/>
    </font>
    <font>
      <sz val="10"/>
      <color indexed="8"/>
      <name val="Arial"/>
      <family val="2"/>
    </font>
    <font>
      <b/>
      <sz val="8"/>
      <color indexed="8"/>
      <name val="Arial"/>
      <family val="2"/>
    </font>
    <font>
      <sz val="10"/>
      <name val="Arial"/>
      <family val="2"/>
    </font>
    <font>
      <i/>
      <u/>
      <sz val="8"/>
      <color indexed="12"/>
      <name val="Arial"/>
      <family val="2"/>
    </font>
    <font>
      <sz val="8"/>
      <name val="Arial"/>
      <family val="2"/>
    </font>
    <font>
      <b/>
      <sz val="10"/>
      <color indexed="9"/>
      <name val="Arial"/>
      <family val="2"/>
    </font>
    <font>
      <b/>
      <sz val="10"/>
      <color indexed="62"/>
      <name val="Arial"/>
      <family val="2"/>
    </font>
    <font>
      <b/>
      <sz val="8"/>
      <color indexed="9"/>
      <name val="Arial"/>
      <family val="2"/>
    </font>
    <font>
      <sz val="10"/>
      <color indexed="9"/>
      <name val="Arial"/>
      <family val="2"/>
    </font>
    <font>
      <b/>
      <sz val="8"/>
      <color indexed="55"/>
      <name val="Arial"/>
      <family val="2"/>
    </font>
    <font>
      <b/>
      <sz val="7"/>
      <color indexed="55"/>
      <name val="Arial"/>
      <family val="2"/>
    </font>
    <font>
      <sz val="8"/>
      <color indexed="55"/>
      <name val="Arial"/>
      <family val="2"/>
    </font>
    <font>
      <b/>
      <sz val="7"/>
      <color indexed="55"/>
      <name val="Cambria"/>
      <family val="1"/>
    </font>
    <font>
      <sz val="9"/>
      <color indexed="55"/>
      <name val="Cambria"/>
      <family val="1"/>
    </font>
    <font>
      <sz val="9"/>
      <color indexed="55"/>
      <name val="Calibri"/>
      <family val="2"/>
    </font>
    <font>
      <sz val="10"/>
      <color theme="0"/>
      <name val="Arial"/>
      <family val="2"/>
    </font>
    <font>
      <sz val="8"/>
      <name val="Courier"/>
      <family val="3"/>
    </font>
    <font>
      <sz val="8"/>
      <color theme="1"/>
      <name val="Arial"/>
      <family val="2"/>
    </font>
    <font>
      <b/>
      <i/>
      <sz val="8"/>
      <name val="Arial"/>
      <family val="2"/>
    </font>
    <font>
      <sz val="9"/>
      <color theme="1"/>
      <name val="Arial"/>
      <family val="2"/>
    </font>
    <font>
      <sz val="10"/>
      <name val="Arial"/>
      <family val="2"/>
    </font>
    <font>
      <b/>
      <sz val="9"/>
      <color indexed="8"/>
      <name val="Arial Bold"/>
    </font>
    <font>
      <sz val="9"/>
      <color indexed="8"/>
      <name val="Arial"/>
      <family val="2"/>
    </font>
    <font>
      <sz val="9"/>
      <color indexed="8"/>
      <name val="Arial"/>
      <family val="2"/>
    </font>
    <font>
      <sz val="11"/>
      <color theme="1"/>
      <name val="Calibri"/>
      <family val="2"/>
      <scheme val="minor"/>
    </font>
    <font>
      <sz val="10"/>
      <name val="Arial"/>
      <family val="2"/>
      <charset val="1"/>
    </font>
    <font>
      <u/>
      <sz val="10"/>
      <name val="Arial"/>
      <family val="2"/>
    </font>
    <font>
      <sz val="10"/>
      <color theme="0" tint="-0.249977111117893"/>
      <name val="Arial"/>
      <family val="2"/>
    </font>
    <font>
      <b/>
      <i/>
      <sz val="10"/>
      <color rgb="FF333399"/>
      <name val="Arial"/>
      <family val="2"/>
    </font>
    <font>
      <sz val="8"/>
      <color theme="0" tint="-0.249977111117893"/>
      <name val="Arial"/>
      <family val="2"/>
    </font>
    <font>
      <sz val="8"/>
      <color theme="0" tint="-0.34998626667073579"/>
      <name val="Arial"/>
      <family val="2"/>
    </font>
    <font>
      <b/>
      <i/>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theme="0" tint="-0.249977111117893"/>
        <bgColor indexed="64"/>
      </patternFill>
    </fill>
  </fills>
  <borders count="86">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9"/>
      </left>
      <right style="thin">
        <color indexed="9"/>
      </right>
      <top/>
      <bottom style="thin">
        <color indexed="12"/>
      </bottom>
      <diagonal/>
    </border>
    <border>
      <left style="thin">
        <color indexed="9"/>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9"/>
      </right>
      <top style="hair">
        <color indexed="64"/>
      </top>
      <bottom style="hair">
        <color indexed="64"/>
      </bottom>
      <diagonal/>
    </border>
    <border>
      <left style="thin">
        <color indexed="6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9"/>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9"/>
      </right>
      <top/>
      <bottom style="thin">
        <color indexed="62"/>
      </bottom>
      <diagonal/>
    </border>
    <border>
      <left style="thin">
        <color indexed="9"/>
      </left>
      <right style="thin">
        <color indexed="9"/>
      </right>
      <top/>
      <bottom style="thin">
        <color indexed="62"/>
      </bottom>
      <diagonal/>
    </border>
    <border>
      <left style="thin">
        <color indexed="9"/>
      </left>
      <right style="thin">
        <color indexed="9"/>
      </right>
      <top style="thin">
        <color indexed="9"/>
      </top>
      <bottom style="thin">
        <color indexed="62"/>
      </bottom>
      <diagonal/>
    </border>
    <border>
      <left style="thin">
        <color indexed="62"/>
      </left>
      <right style="thin">
        <color indexed="9"/>
      </right>
      <top style="thin">
        <color indexed="62"/>
      </top>
      <bottom style="thin">
        <color indexed="9"/>
      </bottom>
      <diagonal/>
    </border>
    <border>
      <left/>
      <right style="thin">
        <color indexed="9"/>
      </right>
      <top style="thin">
        <color indexed="62"/>
      </top>
      <bottom style="thin">
        <color indexed="9"/>
      </bottom>
      <diagonal/>
    </border>
    <border>
      <left style="thin">
        <color indexed="9"/>
      </left>
      <right style="thin">
        <color indexed="9"/>
      </right>
      <top style="thin">
        <color indexed="62"/>
      </top>
      <bottom style="thin">
        <color indexed="9"/>
      </bottom>
      <diagonal/>
    </border>
    <border>
      <left style="thin">
        <color indexed="9"/>
      </left>
      <right style="thin">
        <color indexed="62"/>
      </right>
      <top style="thin">
        <color indexed="62"/>
      </top>
      <bottom style="thin">
        <color indexed="9"/>
      </bottom>
      <diagonal/>
    </border>
    <border>
      <left style="thin">
        <color indexed="9"/>
      </left>
      <right style="thin">
        <color indexed="9"/>
      </right>
      <top/>
      <bottom style="thin">
        <color indexed="9"/>
      </bottom>
      <diagonal/>
    </border>
    <border>
      <left style="thin">
        <color indexed="62"/>
      </left>
      <right style="thin">
        <color indexed="9"/>
      </right>
      <top style="thin">
        <color indexed="9"/>
      </top>
      <bottom style="thin">
        <color indexed="62"/>
      </bottom>
      <diagonal/>
    </border>
    <border>
      <left/>
      <right style="thin">
        <color indexed="9"/>
      </right>
      <top style="thin">
        <color indexed="9"/>
      </top>
      <bottom style="thin">
        <color indexed="62"/>
      </bottom>
      <diagonal/>
    </border>
    <border>
      <left style="thin">
        <color indexed="9"/>
      </left>
      <right style="thin">
        <color indexed="62"/>
      </right>
      <top style="thin">
        <color indexed="9"/>
      </top>
      <bottom style="thin">
        <color indexed="62"/>
      </bottom>
      <diagonal/>
    </border>
    <border>
      <left style="thin">
        <color indexed="9"/>
      </left>
      <right/>
      <top style="thin">
        <color indexed="9"/>
      </top>
      <bottom style="thin">
        <color indexed="62"/>
      </bottom>
      <diagonal/>
    </border>
    <border>
      <left/>
      <right/>
      <top style="thin">
        <color indexed="62"/>
      </top>
      <bottom style="thin">
        <color indexed="62"/>
      </bottom>
      <diagonal/>
    </border>
    <border>
      <left/>
      <right/>
      <top style="thin">
        <color indexed="62"/>
      </top>
      <bottom style="thin">
        <color indexed="9"/>
      </bottom>
      <diagonal/>
    </border>
    <border>
      <left/>
      <right/>
      <top/>
      <bottom style="thin">
        <color indexed="9"/>
      </bottom>
      <diagonal/>
    </border>
    <border>
      <left/>
      <right/>
      <top/>
      <bottom style="thin">
        <color indexed="62"/>
      </bottom>
      <diagonal/>
    </border>
    <border>
      <left/>
      <right/>
      <top style="thin">
        <color indexed="62"/>
      </top>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62"/>
      </right>
      <top/>
      <bottom style="thin">
        <color indexed="62"/>
      </bottom>
      <diagonal/>
    </border>
    <border>
      <left style="medium">
        <color indexed="62"/>
      </left>
      <right style="thin">
        <color indexed="9"/>
      </right>
      <top style="medium">
        <color indexed="62"/>
      </top>
      <bottom style="thin">
        <color indexed="62"/>
      </bottom>
      <diagonal/>
    </border>
    <border>
      <left style="thin">
        <color indexed="9"/>
      </left>
      <right style="thin">
        <color indexed="9"/>
      </right>
      <top style="medium">
        <color indexed="62"/>
      </top>
      <bottom style="thin">
        <color indexed="62"/>
      </bottom>
      <diagonal/>
    </border>
    <border>
      <left style="thin">
        <color indexed="9"/>
      </left>
      <right style="medium">
        <color indexed="62"/>
      </right>
      <top style="medium">
        <color indexed="62"/>
      </top>
      <bottom style="thin">
        <color indexed="62"/>
      </bottom>
      <diagonal/>
    </border>
    <border>
      <left style="thin">
        <color indexed="62"/>
      </left>
      <right style="medium">
        <color indexed="62"/>
      </right>
      <top style="thin">
        <color indexed="62"/>
      </top>
      <bottom style="medium">
        <color indexed="62"/>
      </bottom>
      <diagonal/>
    </border>
    <border>
      <left style="thin">
        <color indexed="62"/>
      </left>
      <right style="thin">
        <color indexed="62"/>
      </right>
      <top/>
      <bottom style="thin">
        <color indexed="62"/>
      </bottom>
      <diagonal/>
    </border>
    <border>
      <left style="thin">
        <color indexed="62"/>
      </left>
      <right/>
      <top/>
      <bottom style="thin">
        <color indexed="62"/>
      </bottom>
      <diagonal/>
    </border>
    <border>
      <left style="thin">
        <color indexed="62"/>
      </left>
      <right style="thin">
        <color indexed="62"/>
      </right>
      <top style="thin">
        <color indexed="62"/>
      </top>
      <bottom/>
      <diagonal/>
    </border>
    <border>
      <left style="medium">
        <color indexed="62"/>
      </left>
      <right style="thin">
        <color indexed="62"/>
      </right>
      <top style="thin">
        <color indexed="62"/>
      </top>
      <bottom style="medium">
        <color indexed="62"/>
      </bottom>
      <diagonal/>
    </border>
    <border>
      <left style="thin">
        <color indexed="62"/>
      </left>
      <right style="thin">
        <color indexed="62"/>
      </right>
      <top style="thin">
        <color indexed="62"/>
      </top>
      <bottom style="medium">
        <color indexed="62"/>
      </bottom>
      <diagonal/>
    </border>
    <border>
      <left style="medium">
        <color indexed="62"/>
      </left>
      <right style="thin">
        <color indexed="62"/>
      </right>
      <top style="thin">
        <color indexed="62"/>
      </top>
      <bottom style="thin">
        <color indexed="62"/>
      </bottom>
      <diagonal/>
    </border>
    <border>
      <left style="thin">
        <color indexed="62"/>
      </left>
      <right style="medium">
        <color indexed="62"/>
      </right>
      <top style="thin">
        <color indexed="62"/>
      </top>
      <bottom style="thin">
        <color indexed="62"/>
      </bottom>
      <diagonal/>
    </border>
    <border>
      <left style="thin">
        <color indexed="9"/>
      </left>
      <right/>
      <top style="thin">
        <color indexed="62"/>
      </top>
      <bottom style="thin">
        <color indexed="62"/>
      </bottom>
      <diagonal/>
    </border>
    <border>
      <left style="thin">
        <color indexed="9"/>
      </left>
      <right/>
      <top style="thin">
        <color indexed="62"/>
      </top>
      <bottom style="thin">
        <color indexed="9"/>
      </bottom>
      <diagonal/>
    </border>
    <border>
      <left style="thin">
        <color indexed="62"/>
      </left>
      <right/>
      <top/>
      <bottom/>
      <diagonal/>
    </border>
    <border>
      <left/>
      <right/>
      <top/>
      <bottom style="medium">
        <color indexed="62"/>
      </bottom>
      <diagonal/>
    </border>
    <border>
      <left style="thin">
        <color indexed="62"/>
      </left>
      <right style="thin">
        <color indexed="62"/>
      </right>
      <top/>
      <bottom/>
      <diagonal/>
    </border>
    <border>
      <left style="thin">
        <color indexed="9"/>
      </left>
      <right/>
      <top style="thin">
        <color indexed="62"/>
      </top>
      <bottom/>
      <diagonal/>
    </border>
    <border>
      <left/>
      <right style="thin">
        <color indexed="62"/>
      </right>
      <top style="thin">
        <color indexed="62"/>
      </top>
      <bottom/>
      <diagonal/>
    </border>
    <border>
      <left/>
      <right style="thin">
        <color indexed="62"/>
      </right>
      <top/>
      <bottom style="thin">
        <color indexed="62"/>
      </bottom>
      <diagonal/>
    </border>
    <border>
      <left style="thin">
        <color indexed="9"/>
      </left>
      <right/>
      <top/>
      <bottom style="thin">
        <color indexed="12"/>
      </bottom>
      <diagonal/>
    </border>
    <border>
      <left/>
      <right style="thin">
        <color indexed="9"/>
      </right>
      <top/>
      <bottom/>
      <diagonal/>
    </border>
    <border>
      <left/>
      <right style="thin">
        <color indexed="9"/>
      </right>
      <top/>
      <bottom style="thin">
        <color indexed="12"/>
      </bottom>
      <diagonal/>
    </border>
    <border>
      <left style="thin">
        <color indexed="62"/>
      </left>
      <right/>
      <top style="thin">
        <color indexed="62"/>
      </top>
      <bottom style="thin">
        <color indexed="9"/>
      </bottom>
      <diagonal/>
    </border>
    <border>
      <left/>
      <right style="thin">
        <color indexed="9"/>
      </right>
      <top style="thin">
        <color indexed="62"/>
      </top>
      <bottom/>
      <diagonal/>
    </border>
    <border>
      <left/>
      <right style="thin">
        <color indexed="62"/>
      </right>
      <top/>
      <bottom/>
      <diagonal/>
    </border>
    <border>
      <left style="thin">
        <color indexed="9"/>
      </left>
      <right/>
      <top/>
      <bottom/>
      <diagonal/>
    </border>
    <border>
      <left style="thin">
        <color indexed="62"/>
      </left>
      <right style="thin">
        <color indexed="9"/>
      </right>
      <top style="thin">
        <color indexed="62"/>
      </top>
      <bottom/>
      <diagonal/>
    </border>
    <border>
      <left/>
      <right style="thin">
        <color indexed="9"/>
      </right>
      <top/>
      <bottom style="thin">
        <color indexed="64"/>
      </bottom>
      <diagonal/>
    </border>
    <border>
      <left/>
      <right style="thin">
        <color indexed="9"/>
      </right>
      <top style="thin">
        <color indexed="9"/>
      </top>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62"/>
      </left>
      <right/>
      <top style="thin">
        <color indexed="62"/>
      </top>
      <bottom/>
      <diagonal/>
    </border>
    <border>
      <left style="thin">
        <color indexed="8"/>
      </left>
      <right style="thin">
        <color indexed="8"/>
      </right>
      <top style="thin">
        <color indexed="8"/>
      </top>
      <bottom style="thin">
        <color indexed="8"/>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right/>
      <top/>
      <bottom style="thin">
        <color indexed="62"/>
      </bottom>
      <diagonal/>
    </border>
    <border>
      <left style="thin">
        <color indexed="62"/>
      </left>
      <right/>
      <top/>
      <bottom style="thin">
        <color indexed="62"/>
      </bottom>
      <diagonal/>
    </border>
    <border>
      <left/>
      <right style="thin">
        <color indexed="62"/>
      </right>
      <top/>
      <bottom style="thin">
        <color indexed="62"/>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
      <left style="thin">
        <color indexed="9"/>
      </left>
      <right/>
      <top style="medium">
        <color indexed="62"/>
      </top>
      <bottom style="thin">
        <color indexed="62"/>
      </bottom>
      <diagonal/>
    </border>
    <border>
      <left style="thin">
        <color indexed="62"/>
      </left>
      <right/>
      <top style="thin">
        <color indexed="62"/>
      </top>
      <bottom style="thin">
        <color indexed="62"/>
      </bottom>
      <diagonal/>
    </border>
    <border>
      <left style="thin">
        <color indexed="62"/>
      </left>
      <right/>
      <top style="thin">
        <color indexed="62"/>
      </top>
      <bottom style="medium">
        <color indexed="62"/>
      </bottom>
      <diagonal/>
    </border>
  </borders>
  <cellStyleXfs count="20">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8" fillId="0" borderId="0"/>
    <xf numFmtId="0" fontId="31" fillId="0" borderId="0"/>
    <xf numFmtId="0" fontId="7" fillId="0" borderId="0"/>
    <xf numFmtId="0" fontId="45" fillId="0" borderId="0"/>
    <xf numFmtId="0" fontId="8" fillId="0" borderId="0"/>
    <xf numFmtId="0" fontId="49" fillId="0" borderId="0"/>
    <xf numFmtId="0" fontId="8" fillId="0" borderId="0"/>
    <xf numFmtId="0" fontId="8" fillId="0" borderId="0"/>
    <xf numFmtId="0" fontId="8" fillId="0" borderId="0"/>
    <xf numFmtId="0" fontId="15" fillId="0" borderId="0" applyNumberFormat="0" applyFill="0" applyBorder="0" applyAlignment="0" applyProtection="0">
      <alignment vertical="top"/>
      <protection locked="0"/>
    </xf>
    <xf numFmtId="0" fontId="53" fillId="0" borderId="0"/>
    <xf numFmtId="0" fontId="54" fillId="0" borderId="0"/>
    <xf numFmtId="0" fontId="4" fillId="0" borderId="0"/>
    <xf numFmtId="0" fontId="3" fillId="0" borderId="0"/>
    <xf numFmtId="0" fontId="2" fillId="0" borderId="0"/>
    <xf numFmtId="0" fontId="1" fillId="0" borderId="0"/>
  </cellStyleXfs>
  <cellXfs count="468">
    <xf numFmtId="0" fontId="0" fillId="0" borderId="0" xfId="0"/>
    <xf numFmtId="0" fontId="8" fillId="0" borderId="0" xfId="4" applyAlignment="1">
      <alignment horizontal="center"/>
    </xf>
    <xf numFmtId="0" fontId="8" fillId="0" borderId="0" xfId="4"/>
    <xf numFmtId="1" fontId="12" fillId="0" borderId="10" xfId="4" applyNumberFormat="1" applyFont="1" applyFill="1" applyBorder="1" applyAlignment="1">
      <alignment horizontal="center" wrapText="1"/>
    </xf>
    <xf numFmtId="0" fontId="9" fillId="0" borderId="0" xfId="4" applyFont="1" applyAlignment="1"/>
    <xf numFmtId="0" fontId="14" fillId="0" borderId="0" xfId="4" applyFont="1" applyAlignment="1">
      <alignment vertical="center" wrapText="1"/>
    </xf>
    <xf numFmtId="0" fontId="14" fillId="0" borderId="0" xfId="4" applyFont="1" applyAlignment="1">
      <alignment wrapText="1"/>
    </xf>
    <xf numFmtId="0" fontId="12" fillId="0" borderId="0" xfId="4" applyFont="1" applyAlignment="1">
      <alignment vertical="center" wrapText="1"/>
    </xf>
    <xf numFmtId="0" fontId="16" fillId="0" borderId="0" xfId="1" applyFont="1" applyAlignment="1" applyProtection="1">
      <alignment wrapText="1"/>
    </xf>
    <xf numFmtId="0" fontId="18" fillId="0" borderId="0" xfId="4" applyFont="1"/>
    <xf numFmtId="0" fontId="19" fillId="0" borderId="0" xfId="4" applyFont="1"/>
    <xf numFmtId="0" fontId="8" fillId="0" borderId="0" xfId="4" applyFill="1" applyBorder="1" applyAlignment="1">
      <alignment wrapText="1"/>
    </xf>
    <xf numFmtId="0" fontId="8" fillId="0" borderId="0" xfId="4" applyAlignment="1">
      <alignment horizontal="right"/>
    </xf>
    <xf numFmtId="0" fontId="20" fillId="3" borderId="16" xfId="4" applyNumberFormat="1" applyFont="1" applyFill="1" applyBorder="1" applyAlignment="1">
      <alignment vertical="center" wrapText="1"/>
    </xf>
    <xf numFmtId="0" fontId="20" fillId="3" borderId="17" xfId="4" applyNumberFormat="1" applyFont="1" applyFill="1" applyBorder="1" applyAlignment="1">
      <alignment vertical="center" wrapText="1"/>
    </xf>
    <xf numFmtId="0" fontId="20" fillId="3" borderId="18" xfId="4" applyFont="1" applyFill="1" applyBorder="1" applyAlignment="1">
      <alignment vertical="center"/>
    </xf>
    <xf numFmtId="0" fontId="20" fillId="3" borderId="19" xfId="4" applyFont="1" applyFill="1" applyBorder="1" applyAlignment="1">
      <alignment vertical="center"/>
    </xf>
    <xf numFmtId="0" fontId="10" fillId="3" borderId="20" xfId="4" applyNumberFormat="1" applyFont="1" applyFill="1" applyBorder="1" applyAlignment="1">
      <alignment horizontal="center" vertical="center" wrapText="1"/>
    </xf>
    <xf numFmtId="0" fontId="21" fillId="3" borderId="16" xfId="4" applyNumberFormat="1" applyFont="1" applyFill="1" applyBorder="1" applyAlignment="1">
      <alignment horizontal="center" vertical="center" wrapText="1"/>
    </xf>
    <xf numFmtId="0" fontId="21" fillId="3" borderId="17" xfId="4" applyNumberFormat="1" applyFont="1" applyFill="1" applyBorder="1" applyAlignment="1">
      <alignment horizontal="center" vertical="center" wrapText="1"/>
    </xf>
    <xf numFmtId="0" fontId="10" fillId="3" borderId="20" xfId="4" applyNumberFormat="1" applyFont="1" applyFill="1" applyBorder="1" applyAlignment="1">
      <alignment horizontal="right" vertical="center" wrapText="1"/>
    </xf>
    <xf numFmtId="0" fontId="8" fillId="0" borderId="10" xfId="4" applyFill="1" applyBorder="1"/>
    <xf numFmtId="1" fontId="8" fillId="0" borderId="10" xfId="4" applyNumberFormat="1" applyFill="1" applyBorder="1" applyAlignment="1">
      <alignment horizontal="center" wrapText="1"/>
    </xf>
    <xf numFmtId="0" fontId="8" fillId="0" borderId="0" xfId="4" applyFill="1" applyBorder="1"/>
    <xf numFmtId="0" fontId="23" fillId="3" borderId="26" xfId="4" applyFont="1" applyFill="1" applyBorder="1"/>
    <xf numFmtId="0" fontId="20" fillId="3" borderId="20" xfId="4" applyFont="1" applyFill="1" applyBorder="1" applyAlignment="1">
      <alignment vertical="center"/>
    </xf>
    <xf numFmtId="164" fontId="20" fillId="3" borderId="20" xfId="4" applyNumberFormat="1" applyFont="1" applyFill="1" applyBorder="1" applyAlignment="1">
      <alignment horizontal="center" vertical="center" wrapText="1"/>
    </xf>
    <xf numFmtId="164" fontId="10" fillId="3" borderId="20" xfId="4" applyNumberFormat="1" applyFont="1" applyFill="1" applyBorder="1" applyAlignment="1">
      <alignment horizontal="center" vertical="center" wrapText="1"/>
    </xf>
    <xf numFmtId="164" fontId="10" fillId="3" borderId="29" xfId="4" applyNumberFormat="1" applyFont="1" applyFill="1" applyBorder="1" applyAlignment="1">
      <alignment horizontal="center" vertical="center" wrapText="1"/>
    </xf>
    <xf numFmtId="0" fontId="10" fillId="3" borderId="27" xfId="4" applyFont="1" applyFill="1" applyBorder="1" applyAlignment="1">
      <alignment horizontal="right" vertical="center" wrapText="1"/>
    </xf>
    <xf numFmtId="0" fontId="10" fillId="3" borderId="20" xfId="4" applyFont="1" applyFill="1" applyBorder="1" applyAlignment="1">
      <alignment horizontal="right" vertical="center" wrapText="1"/>
    </xf>
    <xf numFmtId="0" fontId="10" fillId="3" borderId="28" xfId="4" applyFont="1" applyFill="1" applyBorder="1" applyAlignment="1">
      <alignment horizontal="right" vertical="center" wrapText="1"/>
    </xf>
    <xf numFmtId="0" fontId="8" fillId="0" borderId="10" xfId="4" applyBorder="1"/>
    <xf numFmtId="0" fontId="12" fillId="0" borderId="0" xfId="4" applyFont="1"/>
    <xf numFmtId="0" fontId="12" fillId="0" borderId="0" xfId="4" applyFont="1" applyFill="1" applyAlignment="1">
      <alignment vertical="center"/>
    </xf>
    <xf numFmtId="0" fontId="20" fillId="3" borderId="30" xfId="4" applyNumberFormat="1" applyFont="1" applyFill="1" applyBorder="1" applyAlignment="1">
      <alignment vertical="center" wrapText="1"/>
    </xf>
    <xf numFmtId="0" fontId="21" fillId="3" borderId="30" xfId="4" applyNumberFormat="1" applyFont="1" applyFill="1" applyBorder="1" applyAlignment="1">
      <alignment horizontal="center" vertical="center" wrapText="1"/>
    </xf>
    <xf numFmtId="0" fontId="10" fillId="3" borderId="28" xfId="4" applyNumberFormat="1" applyFont="1" applyFill="1" applyBorder="1" applyAlignment="1">
      <alignment horizontal="right" vertical="center" wrapText="1"/>
    </xf>
    <xf numFmtId="1" fontId="8" fillId="0" borderId="0" xfId="4" applyNumberFormat="1" applyFill="1" applyBorder="1" applyAlignment="1">
      <alignment horizontal="center" wrapText="1"/>
    </xf>
    <xf numFmtId="1" fontId="23" fillId="0" borderId="0" xfId="4" applyNumberFormat="1" applyFont="1" applyFill="1" applyBorder="1" applyAlignment="1">
      <alignment horizontal="center" wrapText="1"/>
    </xf>
    <xf numFmtId="0" fontId="23" fillId="0" borderId="0" xfId="4" applyFont="1" applyFill="1" applyBorder="1" applyAlignment="1">
      <alignment horizontal="center" wrapText="1"/>
    </xf>
    <xf numFmtId="1" fontId="8" fillId="0" borderId="0" xfId="4" applyNumberFormat="1" applyFill="1" applyBorder="1" applyAlignment="1">
      <alignment wrapText="1"/>
    </xf>
    <xf numFmtId="0" fontId="16" fillId="0" borderId="0" xfId="1" applyFont="1" applyAlignment="1" applyProtection="1">
      <alignment vertical="center" wrapText="1"/>
    </xf>
    <xf numFmtId="0" fontId="17" fillId="0" borderId="0" xfId="4" applyFont="1" applyAlignment="1">
      <alignment horizontal="left" vertical="center" indent="1"/>
    </xf>
    <xf numFmtId="0" fontId="8" fillId="0" borderId="0" xfId="4" applyAlignment="1">
      <alignment vertical="center"/>
    </xf>
    <xf numFmtId="0" fontId="9" fillId="0" borderId="0" xfId="4" applyFont="1" applyAlignment="1">
      <alignment vertical="center"/>
    </xf>
    <xf numFmtId="0" fontId="18" fillId="0" borderId="0" xfId="4" applyFont="1" applyAlignment="1">
      <alignment vertical="center" wrapText="1"/>
    </xf>
    <xf numFmtId="0" fontId="20" fillId="3" borderId="38" xfId="4" applyFont="1" applyFill="1" applyBorder="1" applyAlignment="1">
      <alignment vertical="center" wrapText="1"/>
    </xf>
    <xf numFmtId="0" fontId="20" fillId="3" borderId="39" xfId="4" applyFont="1" applyFill="1" applyBorder="1" applyAlignment="1">
      <alignment horizontal="center" vertical="center" wrapText="1"/>
    </xf>
    <xf numFmtId="0" fontId="20" fillId="3" borderId="40" xfId="4" applyFont="1" applyFill="1" applyBorder="1" applyAlignment="1">
      <alignment horizontal="center" vertical="center" wrapText="1"/>
    </xf>
    <xf numFmtId="0" fontId="23" fillId="0" borderId="0" xfId="4" applyFont="1" applyFill="1" applyAlignment="1">
      <alignment vertical="center"/>
    </xf>
    <xf numFmtId="0" fontId="8" fillId="0" borderId="0" xfId="4" applyFill="1" applyAlignment="1">
      <alignment vertical="center"/>
    </xf>
    <xf numFmtId="0" fontId="27" fillId="0" borderId="0" xfId="4" applyFont="1" applyFill="1" applyAlignment="1">
      <alignment vertical="center"/>
    </xf>
    <xf numFmtId="165" fontId="8" fillId="0" borderId="0" xfId="4" applyNumberFormat="1" applyFill="1" applyAlignment="1">
      <alignment vertical="center"/>
    </xf>
    <xf numFmtId="1" fontId="8" fillId="0" borderId="0" xfId="4" applyNumberFormat="1" applyFill="1" applyAlignment="1">
      <alignment vertical="center"/>
    </xf>
    <xf numFmtId="0" fontId="23" fillId="0" borderId="0" xfId="4" applyFont="1" applyAlignment="1">
      <alignment vertical="center"/>
    </xf>
    <xf numFmtId="165" fontId="8" fillId="0" borderId="0" xfId="4" applyNumberFormat="1" applyAlignment="1">
      <alignment vertical="center"/>
    </xf>
    <xf numFmtId="1" fontId="8" fillId="0" borderId="0" xfId="4" applyNumberFormat="1" applyAlignment="1">
      <alignment vertical="center"/>
    </xf>
    <xf numFmtId="0" fontId="0" fillId="4" borderId="0" xfId="0" applyFill="1"/>
    <xf numFmtId="0" fontId="0" fillId="5" borderId="0" xfId="0" applyFill="1"/>
    <xf numFmtId="0" fontId="0" fillId="6" borderId="0" xfId="0" applyFill="1"/>
    <xf numFmtId="0" fontId="9" fillId="0" borderId="45" xfId="4" applyFont="1" applyBorder="1" applyAlignment="1">
      <alignment vertical="center"/>
    </xf>
    <xf numFmtId="0" fontId="9" fillId="0" borderId="0" xfId="4" applyFont="1" applyBorder="1" applyAlignment="1">
      <alignment vertical="center"/>
    </xf>
    <xf numFmtId="165" fontId="9" fillId="0" borderId="0" xfId="4" applyNumberFormat="1" applyFont="1" applyBorder="1" applyAlignment="1">
      <alignment horizontal="center" vertical="center"/>
    </xf>
    <xf numFmtId="0" fontId="0" fillId="0" borderId="0" xfId="0" applyFill="1"/>
    <xf numFmtId="0" fontId="0" fillId="0" borderId="0" xfId="0" applyFill="1" applyAlignment="1">
      <alignment wrapText="1"/>
    </xf>
    <xf numFmtId="0" fontId="11" fillId="0" borderId="0" xfId="6" applyFont="1"/>
    <xf numFmtId="0" fontId="8" fillId="0" borderId="0" xfId="4" applyFont="1"/>
    <xf numFmtId="0" fontId="9" fillId="0" borderId="0" xfId="5" applyFont="1" applyAlignment="1"/>
    <xf numFmtId="0" fontId="31" fillId="0" borderId="0" xfId="5"/>
    <xf numFmtId="0" fontId="32" fillId="0" borderId="0" xfId="1" applyFont="1" applyAlignment="1" applyProtection="1">
      <alignment horizontal="left"/>
    </xf>
    <xf numFmtId="0" fontId="33" fillId="0" borderId="0" xfId="5" applyFont="1"/>
    <xf numFmtId="0" fontId="19" fillId="0" borderId="0" xfId="5" applyFont="1"/>
    <xf numFmtId="0" fontId="31" fillId="0" borderId="0" xfId="5" applyFill="1" applyBorder="1" applyAlignment="1">
      <alignment wrapText="1"/>
    </xf>
    <xf numFmtId="0" fontId="31" fillId="0" borderId="0" xfId="5" applyAlignment="1">
      <alignment horizontal="right"/>
    </xf>
    <xf numFmtId="0" fontId="34" fillId="3" borderId="49" xfId="5" applyNumberFormat="1" applyFont="1" applyFill="1" applyBorder="1" applyAlignment="1">
      <alignment vertical="center" wrapText="1"/>
    </xf>
    <xf numFmtId="0" fontId="34" fillId="3" borderId="17" xfId="5" applyNumberFormat="1" applyFont="1" applyFill="1" applyBorder="1" applyAlignment="1">
      <alignment vertical="center" wrapText="1"/>
    </xf>
    <xf numFmtId="0" fontId="34" fillId="3" borderId="26" xfId="5" applyFont="1" applyFill="1" applyBorder="1" applyAlignment="1">
      <alignment vertical="center"/>
    </xf>
    <xf numFmtId="0" fontId="34" fillId="3" borderId="20" xfId="5" applyFont="1" applyFill="1" applyBorder="1" applyAlignment="1">
      <alignment vertical="center"/>
    </xf>
    <xf numFmtId="0" fontId="36" fillId="3" borderId="20" xfId="5" applyNumberFormat="1" applyFont="1" applyFill="1" applyBorder="1" applyAlignment="1">
      <alignment horizontal="center" vertical="center" wrapText="1"/>
    </xf>
    <xf numFmtId="0" fontId="35" fillId="3" borderId="37" xfId="5" applyNumberFormat="1" applyFont="1" applyFill="1" applyBorder="1" applyAlignment="1">
      <alignment horizontal="center" vertical="center" wrapText="1"/>
    </xf>
    <xf numFmtId="0" fontId="35" fillId="3" borderId="42" xfId="5" applyNumberFormat="1" applyFont="1" applyFill="1" applyBorder="1" applyAlignment="1">
      <alignment horizontal="center" vertical="center" wrapText="1"/>
    </xf>
    <xf numFmtId="0" fontId="36" fillId="3" borderId="20" xfId="5" applyNumberFormat="1" applyFont="1" applyFill="1" applyBorder="1" applyAlignment="1">
      <alignment horizontal="right" vertical="center" wrapText="1"/>
    </xf>
    <xf numFmtId="0" fontId="31" fillId="0" borderId="0" xfId="5" applyFont="1" applyBorder="1" applyAlignment="1">
      <alignment horizontal="center" vertical="center" wrapText="1"/>
    </xf>
    <xf numFmtId="0" fontId="31" fillId="0" borderId="0" xfId="5" applyAlignment="1">
      <alignment horizontal="center" vertical="center" wrapText="1"/>
    </xf>
    <xf numFmtId="0" fontId="31" fillId="0" borderId="10" xfId="5" applyFill="1" applyBorder="1"/>
    <xf numFmtId="1" fontId="31" fillId="0" borderId="10" xfId="5" applyNumberFormat="1" applyFill="1" applyBorder="1" applyAlignment="1">
      <alignment horizontal="center" wrapText="1"/>
    </xf>
    <xf numFmtId="0" fontId="31" fillId="0" borderId="0" xfId="5" applyFont="1" applyBorder="1" applyAlignment="1">
      <alignment horizontal="center"/>
    </xf>
    <xf numFmtId="0" fontId="31" fillId="0" borderId="0" xfId="5" applyFill="1" applyBorder="1"/>
    <xf numFmtId="0" fontId="37" fillId="3" borderId="26" xfId="5" applyFont="1" applyFill="1" applyBorder="1"/>
    <xf numFmtId="0" fontId="20" fillId="3" borderId="20" xfId="5" applyFont="1" applyFill="1" applyBorder="1" applyAlignment="1">
      <alignment vertical="center"/>
    </xf>
    <xf numFmtId="164" fontId="20" fillId="3" borderId="20" xfId="5" applyNumberFormat="1" applyFont="1" applyFill="1" applyBorder="1" applyAlignment="1">
      <alignment horizontal="center" vertical="center" wrapText="1"/>
    </xf>
    <xf numFmtId="164" fontId="10" fillId="3" borderId="20" xfId="5" applyNumberFormat="1" applyFont="1" applyFill="1" applyBorder="1" applyAlignment="1">
      <alignment horizontal="center" vertical="center" wrapText="1"/>
    </xf>
    <xf numFmtId="164" fontId="10" fillId="3" borderId="29" xfId="5" applyNumberFormat="1" applyFont="1" applyFill="1" applyBorder="1" applyAlignment="1">
      <alignment horizontal="center" vertical="center" wrapText="1"/>
    </xf>
    <xf numFmtId="0" fontId="10" fillId="3" borderId="27" xfId="5" applyFont="1" applyFill="1" applyBorder="1" applyAlignment="1">
      <alignment horizontal="right" vertical="center" wrapText="1"/>
    </xf>
    <xf numFmtId="0" fontId="10" fillId="3" borderId="20" xfId="5" applyFont="1" applyFill="1" applyBorder="1" applyAlignment="1">
      <alignment horizontal="right" vertical="center" wrapText="1"/>
    </xf>
    <xf numFmtId="0" fontId="10" fillId="3" borderId="28" xfId="5" applyFont="1" applyFill="1" applyBorder="1" applyAlignment="1">
      <alignment horizontal="right" vertical="center" wrapText="1"/>
    </xf>
    <xf numFmtId="0" fontId="31" fillId="0" borderId="51" xfId="5" applyFont="1" applyBorder="1" applyAlignment="1">
      <alignment horizontal="center" vertical="center" wrapText="1"/>
    </xf>
    <xf numFmtId="0" fontId="31" fillId="0" borderId="10" xfId="5" applyBorder="1"/>
    <xf numFmtId="0" fontId="31" fillId="0" borderId="10" xfId="5" applyFill="1" applyBorder="1" applyAlignment="1">
      <alignment horizontal="center" wrapText="1"/>
    </xf>
    <xf numFmtId="0" fontId="31" fillId="0" borderId="51" xfId="5" applyFont="1" applyBorder="1" applyAlignment="1">
      <alignment horizontal="center"/>
    </xf>
    <xf numFmtId="0" fontId="31" fillId="0" borderId="51" xfId="5" applyFont="1" applyBorder="1"/>
    <xf numFmtId="0" fontId="31" fillId="0" borderId="0" xfId="5" applyFont="1" applyBorder="1"/>
    <xf numFmtId="0" fontId="12" fillId="0" borderId="0" xfId="5" applyFont="1" applyFill="1" applyAlignment="1">
      <alignment vertical="center"/>
    </xf>
    <xf numFmtId="0" fontId="9" fillId="0" borderId="52" xfId="4" applyFont="1" applyFill="1" applyBorder="1" applyAlignment="1">
      <alignment vertical="center" wrapText="1"/>
    </xf>
    <xf numFmtId="0" fontId="8" fillId="0" borderId="47" xfId="4" applyFont="1" applyFill="1" applyBorder="1" applyAlignment="1">
      <alignment vertical="center" wrapText="1"/>
    </xf>
    <xf numFmtId="0" fontId="8" fillId="0" borderId="47" xfId="4" applyFont="1" applyBorder="1" applyAlignment="1">
      <alignment vertical="center" wrapText="1"/>
    </xf>
    <xf numFmtId="0" fontId="0" fillId="7" borderId="0" xfId="0" applyFill="1"/>
    <xf numFmtId="0" fontId="25" fillId="0" borderId="0" xfId="4" applyFont="1" applyAlignment="1">
      <alignment vertical="center" wrapText="1"/>
    </xf>
    <xf numFmtId="0" fontId="0" fillId="0" borderId="0" xfId="0" applyAlignment="1">
      <alignment wrapText="1"/>
    </xf>
    <xf numFmtId="0" fontId="8" fillId="0" borderId="0" xfId="4" applyAlignment="1">
      <alignment horizontal="center" vertical="center"/>
    </xf>
    <xf numFmtId="0" fontId="38" fillId="2" borderId="1" xfId="6" applyFont="1" applyFill="1" applyBorder="1" applyAlignment="1">
      <alignment vertical="center"/>
    </xf>
    <xf numFmtId="0" fontId="38" fillId="2" borderId="2" xfId="6" applyFont="1" applyFill="1" applyBorder="1" applyAlignment="1">
      <alignment vertical="center"/>
    </xf>
    <xf numFmtId="0" fontId="10" fillId="3" borderId="3" xfId="6" applyFont="1" applyFill="1" applyBorder="1" applyAlignment="1">
      <alignment horizontal="center" vertical="center"/>
    </xf>
    <xf numFmtId="0" fontId="10" fillId="3" borderId="3" xfId="6" applyFont="1" applyFill="1" applyBorder="1" applyAlignment="1">
      <alignment horizontal="center" vertical="center" wrapText="1"/>
    </xf>
    <xf numFmtId="0" fontId="38" fillId="2" borderId="4" xfId="6" applyFont="1" applyFill="1" applyBorder="1" applyAlignment="1">
      <alignment horizontal="center" vertical="center" wrapText="1"/>
    </xf>
    <xf numFmtId="0" fontId="38" fillId="2" borderId="5" xfId="6" applyFont="1" applyFill="1" applyBorder="1" applyAlignment="1">
      <alignment horizontal="center" vertical="center" wrapText="1"/>
    </xf>
    <xf numFmtId="0" fontId="39" fillId="2" borderId="5" xfId="6" applyFont="1" applyFill="1" applyBorder="1" applyAlignment="1">
      <alignment horizontal="center" vertical="center" wrapText="1"/>
    </xf>
    <xf numFmtId="0" fontId="39" fillId="2" borderId="14" xfId="6" applyFont="1" applyFill="1" applyBorder="1" applyAlignment="1">
      <alignment horizontal="center" vertical="center" wrapText="1"/>
    </xf>
    <xf numFmtId="0" fontId="38" fillId="2" borderId="6" xfId="6" applyFont="1" applyFill="1" applyBorder="1" applyAlignment="1">
      <alignment horizontal="center" vertical="center" wrapText="1"/>
    </xf>
    <xf numFmtId="0" fontId="10" fillId="3" borderId="7" xfId="6" applyFont="1" applyFill="1" applyBorder="1" applyAlignment="1">
      <alignment horizontal="center" vertical="center"/>
    </xf>
    <xf numFmtId="0" fontId="10" fillId="3" borderId="8" xfId="6" applyFont="1" applyFill="1" applyBorder="1" applyAlignment="1">
      <alignment horizontal="center" vertical="center"/>
    </xf>
    <xf numFmtId="0" fontId="11" fillId="0" borderId="9" xfId="6" applyFont="1" applyFill="1" applyBorder="1" applyAlignment="1">
      <alignment horizontal="center" vertical="center"/>
    </xf>
    <xf numFmtId="1" fontId="11" fillId="0" borderId="9" xfId="6" applyNumberFormat="1" applyFont="1" applyBorder="1" applyAlignment="1">
      <alignment horizontal="center" vertical="center"/>
    </xf>
    <xf numFmtId="0" fontId="11" fillId="0" borderId="9" xfId="6" applyFont="1" applyBorder="1" applyAlignment="1">
      <alignment horizontal="center" vertical="center"/>
    </xf>
    <xf numFmtId="1" fontId="40" fillId="2" borderId="11" xfId="6" applyNumberFormat="1" applyFont="1" applyFill="1" applyBorder="1" applyAlignment="1">
      <alignment horizontal="center" vertical="center"/>
    </xf>
    <xf numFmtId="0" fontId="40" fillId="2" borderId="5" xfId="6" applyFont="1" applyFill="1" applyBorder="1" applyAlignment="1">
      <alignment horizontal="center" vertical="center"/>
    </xf>
    <xf numFmtId="166" fontId="40" fillId="2" borderId="5" xfId="6" applyNumberFormat="1" applyFont="1" applyFill="1" applyBorder="1" applyAlignment="1">
      <alignment horizontal="center" vertical="center"/>
    </xf>
    <xf numFmtId="0" fontId="40" fillId="2" borderId="12" xfId="6" applyFont="1" applyFill="1" applyBorder="1" applyAlignment="1">
      <alignment horizontal="center" vertical="center"/>
    </xf>
    <xf numFmtId="0" fontId="40" fillId="2" borderId="13" xfId="6" applyFont="1" applyFill="1" applyBorder="1" applyAlignment="1">
      <alignment horizontal="center" vertical="center"/>
    </xf>
    <xf numFmtId="0" fontId="11" fillId="0" borderId="0" xfId="6" applyFont="1" applyAlignment="1">
      <alignment horizontal="center"/>
    </xf>
    <xf numFmtId="168" fontId="43" fillId="0" borderId="5" xfId="6" applyNumberFormat="1" applyFont="1" applyFill="1" applyBorder="1" applyAlignment="1">
      <alignment horizontal="center" vertical="center"/>
    </xf>
    <xf numFmtId="0" fontId="38" fillId="2" borderId="15" xfId="6" applyFont="1" applyFill="1" applyBorder="1" applyAlignment="1">
      <alignment vertical="center"/>
    </xf>
    <xf numFmtId="0" fontId="41" fillId="2" borderId="5" xfId="6" applyFont="1" applyFill="1" applyBorder="1" applyAlignment="1">
      <alignment horizontal="center" vertical="center" wrapText="1"/>
    </xf>
    <xf numFmtId="168" fontId="42" fillId="0" borderId="5" xfId="6" applyNumberFormat="1" applyFont="1" applyFill="1" applyBorder="1" applyAlignment="1">
      <alignment horizontal="center" vertical="center"/>
    </xf>
    <xf numFmtId="0" fontId="0" fillId="0" borderId="0" xfId="0" applyBorder="1"/>
    <xf numFmtId="0" fontId="8" fillId="0" borderId="0" xfId="4"/>
    <xf numFmtId="0" fontId="8" fillId="0" borderId="9" xfId="4" applyBorder="1" applyAlignment="1">
      <alignment horizontal="center" vertical="center" wrapText="1"/>
    </xf>
    <xf numFmtId="0" fontId="44" fillId="0" borderId="0" xfId="4" applyFont="1"/>
    <xf numFmtId="0" fontId="31" fillId="0" borderId="0" xfId="5" applyAlignment="1">
      <alignment wrapText="1"/>
    </xf>
    <xf numFmtId="0" fontId="46" fillId="0" borderId="0" xfId="0" applyFont="1"/>
    <xf numFmtId="167" fontId="8" fillId="0" borderId="10" xfId="4" applyNumberFormat="1" applyFont="1" applyFill="1" applyBorder="1" applyAlignment="1">
      <alignment horizontal="center" vertical="center"/>
    </xf>
    <xf numFmtId="167" fontId="8" fillId="0" borderId="10" xfId="4" applyNumberFormat="1" applyFont="1" applyBorder="1" applyAlignment="1">
      <alignment horizontal="center" vertical="center"/>
    </xf>
    <xf numFmtId="167" fontId="9" fillId="0" borderId="46" xfId="4" applyNumberFormat="1" applyFont="1" applyBorder="1" applyAlignment="1">
      <alignment horizontal="center" vertical="center"/>
    </xf>
    <xf numFmtId="167" fontId="11" fillId="0" borderId="9" xfId="6" applyNumberFormat="1" applyFont="1" applyBorder="1" applyAlignment="1">
      <alignment horizontal="center" vertical="center"/>
    </xf>
    <xf numFmtId="167" fontId="8" fillId="0" borderId="10" xfId="4" applyNumberFormat="1" applyFill="1" applyBorder="1" applyAlignment="1">
      <alignment wrapText="1"/>
    </xf>
    <xf numFmtId="167" fontId="8" fillId="0" borderId="10" xfId="4" applyNumberFormat="1" applyFill="1" applyBorder="1" applyAlignment="1">
      <alignment horizontal="right"/>
    </xf>
    <xf numFmtId="167" fontId="8" fillId="0" borderId="10" xfId="4" applyNumberFormat="1" applyFill="1" applyBorder="1"/>
    <xf numFmtId="0" fontId="8" fillId="0" borderId="0" xfId="4"/>
    <xf numFmtId="167" fontId="31" fillId="0" borderId="10" xfId="5" applyNumberFormat="1" applyFill="1" applyBorder="1" applyAlignment="1">
      <alignment wrapText="1"/>
    </xf>
    <xf numFmtId="167" fontId="31" fillId="0" borderId="10" xfId="5" applyNumberFormat="1" applyFill="1" applyBorder="1" applyAlignment="1">
      <alignment horizontal="right"/>
    </xf>
    <xf numFmtId="167" fontId="8" fillId="0" borderId="10" xfId="5" applyNumberFormat="1" applyFont="1" applyFill="1" applyBorder="1" applyAlignment="1">
      <alignment horizontal="right"/>
    </xf>
    <xf numFmtId="167" fontId="31" fillId="0" borderId="10" xfId="5" applyNumberFormat="1" applyFill="1" applyBorder="1"/>
    <xf numFmtId="0" fontId="16" fillId="0" borderId="0" xfId="1" applyFont="1" applyAlignment="1" applyProtection="1">
      <alignment vertical="center"/>
    </xf>
    <xf numFmtId="0" fontId="15" fillId="0" borderId="10" xfId="1" applyFill="1" applyBorder="1" applyAlignment="1" applyProtection="1">
      <alignment horizontal="center" vertical="center"/>
    </xf>
    <xf numFmtId="167" fontId="9" fillId="0" borderId="46" xfId="4" applyNumberFormat="1" applyFont="1" applyFill="1" applyBorder="1" applyAlignment="1">
      <alignment horizontal="center" vertical="center"/>
    </xf>
    <xf numFmtId="165" fontId="8" fillId="0" borderId="10" xfId="4" applyNumberFormat="1" applyFont="1" applyFill="1" applyBorder="1" applyAlignment="1">
      <alignment horizontal="center" vertical="center"/>
    </xf>
    <xf numFmtId="165" fontId="8" fillId="0" borderId="48" xfId="4" applyNumberFormat="1" applyFont="1" applyFill="1" applyBorder="1" applyAlignment="1">
      <alignment horizontal="left" vertical="center" wrapText="1"/>
    </xf>
    <xf numFmtId="165" fontId="8" fillId="0" borderId="48" xfId="4" applyNumberFormat="1" applyFont="1" applyFill="1" applyBorder="1" applyAlignment="1">
      <alignment vertical="center" wrapText="1"/>
    </xf>
    <xf numFmtId="165" fontId="9" fillId="0" borderId="46" xfId="4" applyNumberFormat="1" applyFont="1" applyFill="1" applyBorder="1" applyAlignment="1">
      <alignment horizontal="center" vertical="center"/>
    </xf>
    <xf numFmtId="0" fontId="8" fillId="0" borderId="48" xfId="4" applyFont="1" applyFill="1" applyBorder="1" applyAlignment="1">
      <alignment vertical="center" wrapText="1"/>
    </xf>
    <xf numFmtId="0" fontId="8" fillId="0" borderId="0" xfId="4" applyFill="1" applyAlignment="1">
      <alignment horizontal="center" vertical="center"/>
    </xf>
    <xf numFmtId="0" fontId="48" fillId="0" borderId="0" xfId="0" applyFont="1" applyAlignment="1"/>
    <xf numFmtId="167" fontId="8" fillId="0" borderId="10" xfId="4" applyNumberFormat="1" applyFont="1" applyFill="1" applyBorder="1" applyAlignment="1">
      <alignment horizontal="right"/>
    </xf>
    <xf numFmtId="0" fontId="21" fillId="3" borderId="18" xfId="4" applyFont="1" applyFill="1" applyBorder="1" applyAlignment="1">
      <alignment vertical="center" wrapText="1"/>
    </xf>
    <xf numFmtId="0" fontId="21" fillId="3" borderId="56" xfId="4" applyNumberFormat="1" applyFont="1" applyFill="1" applyBorder="1" applyAlignment="1">
      <alignment vertical="center" wrapText="1"/>
    </xf>
    <xf numFmtId="0" fontId="21" fillId="3" borderId="64" xfId="4" applyFont="1" applyFill="1" applyBorder="1" applyAlignment="1">
      <alignment vertical="center" wrapText="1"/>
    </xf>
    <xf numFmtId="0" fontId="21" fillId="3" borderId="55" xfId="4" applyNumberFormat="1" applyFont="1" applyFill="1" applyBorder="1" applyAlignment="1">
      <alignment vertical="center" wrapText="1"/>
    </xf>
    <xf numFmtId="0" fontId="21" fillId="3" borderId="42" xfId="4" applyFont="1" applyFill="1" applyBorder="1" applyAlignment="1">
      <alignment vertical="center" wrapText="1"/>
    </xf>
    <xf numFmtId="0" fontId="21" fillId="3" borderId="44" xfId="4" applyFont="1" applyFill="1" applyBorder="1" applyAlignment="1">
      <alignment vertical="center" wrapText="1"/>
    </xf>
    <xf numFmtId="0" fontId="8" fillId="0" borderId="0" xfId="4" applyAlignment="1">
      <alignment vertical="top" wrapText="1"/>
    </xf>
    <xf numFmtId="0" fontId="8" fillId="0" borderId="0" xfId="5" applyFont="1" applyFill="1" applyBorder="1" applyAlignment="1"/>
    <xf numFmtId="0" fontId="20" fillId="0" borderId="0" xfId="5" applyFont="1" applyFill="1" applyBorder="1" applyAlignment="1">
      <alignment horizontal="center" vertical="center"/>
    </xf>
    <xf numFmtId="0" fontId="20" fillId="0" borderId="0" xfId="5" applyNumberFormat="1" applyFont="1" applyFill="1" applyBorder="1" applyAlignment="1">
      <alignment horizontal="center" vertical="center"/>
    </xf>
    <xf numFmtId="0" fontId="21" fillId="0" borderId="0" xfId="5" applyFont="1" applyFill="1" applyBorder="1" applyAlignment="1">
      <alignment horizontal="center" vertical="center"/>
    </xf>
    <xf numFmtId="0" fontId="8" fillId="0" borderId="0" xfId="5" applyFont="1" applyFill="1" applyBorder="1" applyAlignment="1">
      <alignment horizontal="center" vertical="center"/>
    </xf>
    <xf numFmtId="0" fontId="20" fillId="0" borderId="0" xfId="5" applyFont="1" applyFill="1" applyBorder="1" applyAlignment="1">
      <alignment vertical="center"/>
    </xf>
    <xf numFmtId="0" fontId="21" fillId="0" borderId="0" xfId="5" applyNumberFormat="1" applyFont="1" applyFill="1" applyBorder="1" applyAlignment="1">
      <alignment horizontal="center" vertical="center"/>
    </xf>
    <xf numFmtId="0" fontId="20" fillId="0" borderId="0" xfId="5" applyNumberFormat="1" applyFont="1" applyFill="1" applyBorder="1" applyAlignment="1">
      <alignment horizontal="right" vertical="center"/>
    </xf>
    <xf numFmtId="0" fontId="23" fillId="0" borderId="0" xfId="5" applyFont="1" applyFill="1" applyBorder="1" applyAlignment="1"/>
    <xf numFmtId="1" fontId="8" fillId="0" borderId="0" xfId="5" applyNumberFormat="1" applyFont="1" applyFill="1" applyBorder="1" applyAlignment="1">
      <alignment horizontal="center"/>
    </xf>
    <xf numFmtId="1" fontId="23" fillId="0" borderId="0" xfId="5" applyNumberFormat="1" applyFont="1" applyFill="1" applyBorder="1" applyAlignment="1">
      <alignment horizontal="center"/>
    </xf>
    <xf numFmtId="0" fontId="23" fillId="0" borderId="0" xfId="5" applyFont="1" applyFill="1" applyBorder="1" applyAlignment="1">
      <alignment horizontal="center"/>
    </xf>
    <xf numFmtId="167" fontId="8" fillId="0" borderId="0" xfId="5" applyNumberFormat="1" applyFont="1" applyFill="1" applyBorder="1" applyAlignment="1"/>
    <xf numFmtId="0" fontId="8" fillId="0" borderId="0" xfId="5" applyFont="1" applyFill="1" applyBorder="1" applyAlignment="1">
      <alignment horizontal="center"/>
    </xf>
    <xf numFmtId="0" fontId="20" fillId="0" borderId="0" xfId="5" applyFont="1" applyFill="1" applyBorder="1" applyAlignment="1">
      <alignment horizontal="left" vertical="center"/>
    </xf>
    <xf numFmtId="164" fontId="20" fillId="0" borderId="0" xfId="5" applyNumberFormat="1" applyFont="1" applyFill="1" applyBorder="1" applyAlignment="1">
      <alignment horizontal="center" vertical="center"/>
    </xf>
    <xf numFmtId="0" fontId="20" fillId="0" borderId="0" xfId="5" applyFont="1" applyFill="1" applyBorder="1" applyAlignment="1">
      <alignment horizontal="right" vertical="center"/>
    </xf>
    <xf numFmtId="167" fontId="8" fillId="0" borderId="0" xfId="5" applyNumberFormat="1" applyFont="1" applyFill="1" applyBorder="1" applyAlignment="1">
      <alignment horizontal="right"/>
    </xf>
    <xf numFmtId="0" fontId="19" fillId="0" borderId="0" xfId="5" applyFont="1" applyFill="1" applyBorder="1" applyAlignment="1"/>
    <xf numFmtId="0" fontId="8" fillId="0" borderId="0" xfId="5" applyFont="1" applyFill="1" applyBorder="1" applyAlignment="1">
      <alignment horizontal="right"/>
    </xf>
    <xf numFmtId="0" fontId="8" fillId="0" borderId="0" xfId="5" applyFont="1" applyFill="1" applyBorder="1" applyAlignment="1">
      <alignment vertical="center"/>
    </xf>
    <xf numFmtId="0" fontId="25" fillId="0" borderId="0" xfId="4" applyFont="1" applyFill="1" applyAlignment="1">
      <alignment vertical="center" wrapText="1"/>
    </xf>
    <xf numFmtId="0" fontId="20" fillId="3" borderId="17" xfId="4" applyFont="1" applyFill="1" applyBorder="1" applyAlignment="1">
      <alignment horizontal="center" vertical="center" wrapText="1"/>
    </xf>
    <xf numFmtId="0" fontId="8" fillId="0" borderId="0" xfId="4"/>
    <xf numFmtId="0" fontId="8" fillId="0" borderId="62" xfId="4" applyBorder="1"/>
    <xf numFmtId="0" fontId="8" fillId="0" borderId="0" xfId="4" applyAlignment="1">
      <alignment horizontal="left" indent="1"/>
    </xf>
    <xf numFmtId="0" fontId="49" fillId="0" borderId="0" xfId="9"/>
    <xf numFmtId="0" fontId="8" fillId="0" borderId="0" xfId="10"/>
    <xf numFmtId="0" fontId="8" fillId="0" borderId="0" xfId="11"/>
    <xf numFmtId="0" fontId="8" fillId="0" borderId="0" xfId="12"/>
    <xf numFmtId="0" fontId="6" fillId="0" borderId="0" xfId="0" applyFont="1"/>
    <xf numFmtId="0" fontId="6" fillId="0" borderId="0" xfId="0" applyFont="1" applyFill="1"/>
    <xf numFmtId="0" fontId="5" fillId="0" borderId="0" xfId="0" applyFont="1"/>
    <xf numFmtId="0" fontId="8" fillId="0" borderId="0" xfId="4" applyAlignment="1">
      <alignment vertical="center" wrapText="1"/>
    </xf>
    <xf numFmtId="0" fontId="8" fillId="0" borderId="0" xfId="4"/>
    <xf numFmtId="165" fontId="8" fillId="0" borderId="41" xfId="4" applyNumberFormat="1" applyFont="1" applyFill="1" applyBorder="1" applyAlignment="1">
      <alignment horizontal="left" vertical="center" wrapText="1"/>
    </xf>
    <xf numFmtId="165" fontId="8" fillId="0" borderId="0" xfId="4" applyNumberFormat="1" applyFont="1" applyFill="1" applyBorder="1" applyAlignment="1">
      <alignment horizontal="left" vertical="center" wrapText="1"/>
    </xf>
    <xf numFmtId="0" fontId="8" fillId="0" borderId="70" xfId="15" applyFont="1" applyBorder="1" applyAlignment="1">
      <alignment vertical="center" wrapText="1"/>
    </xf>
    <xf numFmtId="0" fontId="8" fillId="0" borderId="10" xfId="4" applyFont="1" applyFill="1" applyBorder="1" applyAlignment="1">
      <alignment horizontal="left" vertical="center" wrapText="1" indent="1"/>
    </xf>
    <xf numFmtId="0" fontId="8" fillId="0" borderId="10" xfId="6" applyFont="1" applyFill="1" applyBorder="1" applyAlignment="1">
      <alignment horizontal="left" vertical="center" wrapText="1" indent="1"/>
    </xf>
    <xf numFmtId="167" fontId="31" fillId="0" borderId="0" xfId="5" applyNumberFormat="1"/>
    <xf numFmtId="0" fontId="8" fillId="0" borderId="0" xfId="4" applyBorder="1"/>
    <xf numFmtId="0" fontId="26" fillId="0" borderId="0" xfId="1" applyFont="1" applyBorder="1" applyAlignment="1" applyProtection="1">
      <alignment horizontal="center" vertical="center"/>
    </xf>
    <xf numFmtId="0" fontId="8" fillId="0" borderId="0" xfId="4"/>
    <xf numFmtId="0" fontId="55" fillId="0" borderId="0" xfId="1" applyFont="1" applyBorder="1" applyAlignment="1" applyProtection="1">
      <alignment horizontal="center" vertical="center"/>
    </xf>
    <xf numFmtId="0" fontId="57" fillId="0" borderId="0" xfId="1" applyFont="1" applyBorder="1" applyAlignment="1" applyProtection="1">
      <alignment vertical="center"/>
    </xf>
    <xf numFmtId="0" fontId="11" fillId="0" borderId="0" xfId="6" applyFont="1" applyBorder="1" applyAlignment="1"/>
    <xf numFmtId="0" fontId="0" fillId="0" borderId="0" xfId="0" applyBorder="1" applyAlignment="1"/>
    <xf numFmtId="0" fontId="50" fillId="0" borderId="0" xfId="9" applyFont="1" applyBorder="1" applyAlignment="1">
      <alignment horizontal="center" vertical="center"/>
    </xf>
    <xf numFmtId="0" fontId="51" fillId="2" borderId="0" xfId="9" applyFont="1" applyFill="1" applyBorder="1" applyAlignment="1"/>
    <xf numFmtId="0" fontId="49" fillId="0" borderId="0" xfId="9" applyBorder="1" applyAlignment="1"/>
    <xf numFmtId="0" fontId="51" fillId="0" borderId="0" xfId="9" applyFont="1" applyBorder="1" applyAlignment="1">
      <alignment horizontal="left"/>
    </xf>
    <xf numFmtId="0" fontId="51" fillId="0" borderId="0" xfId="9" applyFont="1" applyBorder="1" applyAlignment="1">
      <alignment horizontal="center"/>
    </xf>
    <xf numFmtId="0" fontId="51" fillId="0" borderId="0" xfId="9" applyFont="1" applyBorder="1" applyAlignment="1">
      <alignment horizontal="left" vertical="top"/>
    </xf>
    <xf numFmtId="169" fontId="51" fillId="0" borderId="0" xfId="9" applyNumberFormat="1" applyFont="1" applyBorder="1" applyAlignment="1">
      <alignment horizontal="right" vertical="center"/>
    </xf>
    <xf numFmtId="0" fontId="11" fillId="0" borderId="0" xfId="6" applyFont="1" applyBorder="1" applyAlignment="1">
      <alignment horizontal="center"/>
    </xf>
    <xf numFmtId="0" fontId="52" fillId="2" borderId="0" xfId="10" applyFont="1" applyFill="1" applyBorder="1" applyAlignment="1"/>
    <xf numFmtId="0" fontId="8" fillId="0" borderId="0" xfId="10" applyBorder="1" applyAlignment="1"/>
    <xf numFmtId="0" fontId="52" fillId="0" borderId="0" xfId="10" applyFont="1" applyBorder="1" applyAlignment="1">
      <alignment horizontal="left"/>
    </xf>
    <xf numFmtId="0" fontId="52" fillId="0" borderId="0" xfId="10" applyFont="1" applyBorder="1" applyAlignment="1">
      <alignment horizontal="center"/>
    </xf>
    <xf numFmtId="0" fontId="52" fillId="0" borderId="0" xfId="10" applyFont="1" applyBorder="1" applyAlignment="1">
      <alignment horizontal="left" vertical="top"/>
    </xf>
    <xf numFmtId="169" fontId="52" fillId="0" borderId="0" xfId="10" applyNumberFormat="1" applyFont="1" applyBorder="1" applyAlignment="1">
      <alignment horizontal="right" vertical="center"/>
    </xf>
    <xf numFmtId="0" fontId="50" fillId="0" borderId="0" xfId="11" applyFont="1" applyBorder="1" applyAlignment="1">
      <alignment horizontal="center" vertical="center"/>
    </xf>
    <xf numFmtId="0" fontId="52" fillId="2" borderId="0" xfId="11" applyFont="1" applyFill="1" applyBorder="1" applyAlignment="1"/>
    <xf numFmtId="0" fontId="8" fillId="0" borderId="0" xfId="11" applyBorder="1" applyAlignment="1"/>
    <xf numFmtId="0" fontId="52" fillId="0" borderId="0" xfId="11" applyFont="1" applyBorder="1" applyAlignment="1">
      <alignment horizontal="left"/>
    </xf>
    <xf numFmtId="0" fontId="52" fillId="0" borderId="0" xfId="11" applyFont="1" applyBorder="1" applyAlignment="1">
      <alignment horizontal="center"/>
    </xf>
    <xf numFmtId="0" fontId="52" fillId="0" borderId="0" xfId="11" applyFont="1" applyBorder="1" applyAlignment="1">
      <alignment horizontal="left" vertical="top"/>
    </xf>
    <xf numFmtId="169" fontId="52" fillId="0" borderId="0" xfId="11" applyNumberFormat="1" applyFont="1" applyBorder="1" applyAlignment="1">
      <alignment horizontal="right" vertical="center"/>
    </xf>
    <xf numFmtId="0" fontId="50" fillId="0" borderId="0" xfId="12" applyFont="1" applyBorder="1" applyAlignment="1">
      <alignment horizontal="center" vertical="center"/>
    </xf>
    <xf numFmtId="0" fontId="52" fillId="2" borderId="0" xfId="12" applyFont="1" applyFill="1" applyBorder="1" applyAlignment="1"/>
    <xf numFmtId="0" fontId="8" fillId="0" borderId="0" xfId="12" applyBorder="1" applyAlignment="1"/>
    <xf numFmtId="0" fontId="52" fillId="0" borderId="0" xfId="12" applyFont="1" applyBorder="1" applyAlignment="1">
      <alignment horizontal="left"/>
    </xf>
    <xf numFmtId="0" fontId="52" fillId="0" borderId="0" xfId="12" applyFont="1" applyBorder="1" applyAlignment="1">
      <alignment horizontal="center"/>
    </xf>
    <xf numFmtId="0" fontId="52" fillId="0" borderId="0" xfId="12" applyFont="1" applyBorder="1" applyAlignment="1">
      <alignment horizontal="left" vertical="top"/>
    </xf>
    <xf numFmtId="169" fontId="52" fillId="0" borderId="0" xfId="12" applyNumberFormat="1" applyFont="1" applyBorder="1" applyAlignment="1">
      <alignment horizontal="right" vertical="center"/>
    </xf>
    <xf numFmtId="0" fontId="29" fillId="0" borderId="0" xfId="0" applyFont="1"/>
    <xf numFmtId="0" fontId="3" fillId="0" borderId="0" xfId="0" applyFont="1" applyBorder="1"/>
    <xf numFmtId="167" fontId="11" fillId="0" borderId="0" xfId="6" applyNumberFormat="1" applyFont="1"/>
    <xf numFmtId="0" fontId="58" fillId="0" borderId="0" xfId="6" applyFont="1"/>
    <xf numFmtId="0" fontId="11" fillId="0" borderId="0" xfId="6" applyFont="1" applyAlignment="1">
      <alignment horizontal="right" wrapText="1"/>
    </xf>
    <xf numFmtId="0" fontId="12" fillId="0" borderId="0" xfId="4" applyFont="1" applyAlignment="1">
      <alignment horizontal="right"/>
    </xf>
    <xf numFmtId="167" fontId="12" fillId="0" borderId="0" xfId="4" applyNumberFormat="1" applyFont="1"/>
    <xf numFmtId="0" fontId="11" fillId="0" borderId="0" xfId="6" applyFont="1" applyAlignment="1">
      <alignment horizontal="right"/>
    </xf>
    <xf numFmtId="0" fontId="59" fillId="0" borderId="0" xfId="6" applyFont="1"/>
    <xf numFmtId="0" fontId="60" fillId="0" borderId="0" xfId="6" applyFont="1"/>
    <xf numFmtId="0" fontId="30" fillId="0" borderId="0" xfId="6" applyFont="1"/>
    <xf numFmtId="0" fontId="8" fillId="0" borderId="0" xfId="4" applyAlignment="1">
      <alignment wrapText="1"/>
    </xf>
    <xf numFmtId="0" fontId="15" fillId="0" borderId="71" xfId="1" applyFill="1" applyBorder="1" applyAlignment="1" applyProtection="1">
      <alignment horizontal="center" vertical="center"/>
    </xf>
    <xf numFmtId="0" fontId="8" fillId="0" borderId="71" xfId="4" applyFont="1" applyFill="1" applyBorder="1" applyAlignment="1">
      <alignment horizontal="left" vertical="center" wrapText="1" indent="1"/>
    </xf>
    <xf numFmtId="0" fontId="8" fillId="0" borderId="72" xfId="4" applyBorder="1" applyAlignment="1">
      <alignment vertical="center"/>
    </xf>
    <xf numFmtId="0" fontId="8" fillId="0" borderId="0" xfId="4"/>
    <xf numFmtId="0" fontId="25" fillId="0" borderId="0" xfId="4" applyFont="1" applyFill="1" applyAlignment="1">
      <alignment horizontal="left" vertical="center" wrapText="1" indent="4"/>
    </xf>
    <xf numFmtId="0" fontId="16" fillId="0" borderId="0" xfId="1" applyFont="1" applyAlignment="1" applyProtection="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3" fillId="0" borderId="0" xfId="0" applyFont="1"/>
    <xf numFmtId="0" fontId="8" fillId="0" borderId="0" xfId="4"/>
    <xf numFmtId="0" fontId="8" fillId="0" borderId="0" xfId="4"/>
    <xf numFmtId="1" fontId="56" fillId="8" borderId="34" xfId="4" applyNumberFormat="1" applyFont="1" applyFill="1" applyBorder="1" applyAlignment="1">
      <alignment horizontal="center" wrapText="1"/>
    </xf>
    <xf numFmtId="1" fontId="56" fillId="8" borderId="69" xfId="4" applyNumberFormat="1" applyFont="1" applyFill="1" applyBorder="1" applyAlignment="1">
      <alignment horizontal="center" wrapText="1"/>
    </xf>
    <xf numFmtId="0" fontId="56" fillId="8" borderId="34" xfId="4" applyFont="1" applyFill="1" applyBorder="1" applyAlignment="1">
      <alignment horizontal="center" wrapText="1"/>
    </xf>
    <xf numFmtId="0" fontId="56" fillId="8" borderId="55" xfId="4" applyFont="1" applyFill="1" applyBorder="1" applyAlignment="1">
      <alignment horizontal="center" wrapText="1"/>
    </xf>
    <xf numFmtId="1" fontId="56" fillId="8" borderId="51" xfId="4" applyNumberFormat="1" applyFont="1" applyFill="1" applyBorder="1" applyAlignment="1">
      <alignment horizontal="center" wrapText="1"/>
    </xf>
    <xf numFmtId="1" fontId="56" fillId="8" borderId="0" xfId="4" applyNumberFormat="1" applyFont="1" applyFill="1" applyBorder="1" applyAlignment="1">
      <alignment horizontal="center" wrapText="1"/>
    </xf>
    <xf numFmtId="0" fontId="56" fillId="8" borderId="0" xfId="4" applyFont="1" applyFill="1" applyBorder="1" applyAlignment="1">
      <alignment horizontal="center" wrapText="1"/>
    </xf>
    <xf numFmtId="0" fontId="56" fillId="8" borderId="62" xfId="4" applyFont="1" applyFill="1" applyBorder="1" applyAlignment="1">
      <alignment horizontal="center" wrapText="1"/>
    </xf>
    <xf numFmtId="1" fontId="56" fillId="8" borderId="43" xfId="4" applyNumberFormat="1" applyFont="1" applyFill="1" applyBorder="1" applyAlignment="1">
      <alignment horizontal="center" wrapText="1"/>
    </xf>
    <xf numFmtId="1" fontId="56" fillId="8" borderId="33" xfId="4" applyNumberFormat="1" applyFont="1" applyFill="1" applyBorder="1" applyAlignment="1">
      <alignment horizontal="center" wrapText="1"/>
    </xf>
    <xf numFmtId="0" fontId="56" fillId="8" borderId="33" xfId="4" applyFont="1" applyFill="1" applyBorder="1" applyAlignment="1">
      <alignment horizontal="center" wrapText="1"/>
    </xf>
    <xf numFmtId="0" fontId="56" fillId="8" borderId="56" xfId="4" applyFont="1" applyFill="1" applyBorder="1" applyAlignment="1">
      <alignment horizontal="center" wrapText="1"/>
    </xf>
    <xf numFmtId="1" fontId="56" fillId="8" borderId="76" xfId="4" applyNumberFormat="1" applyFont="1" applyFill="1" applyBorder="1" applyAlignment="1">
      <alignment horizontal="center" wrapText="1"/>
    </xf>
    <xf numFmtId="1" fontId="56" fillId="8" borderId="77" xfId="4" applyNumberFormat="1" applyFont="1" applyFill="1" applyBorder="1" applyAlignment="1">
      <alignment horizontal="center" wrapText="1"/>
    </xf>
    <xf numFmtId="0" fontId="56" fillId="8" borderId="78" xfId="4" applyFont="1" applyFill="1" applyBorder="1" applyAlignment="1">
      <alignment horizontal="center" wrapText="1"/>
    </xf>
    <xf numFmtId="1" fontId="56" fillId="8" borderId="74" xfId="4" applyNumberFormat="1" applyFont="1" applyFill="1" applyBorder="1" applyAlignment="1">
      <alignment horizontal="center" wrapText="1"/>
    </xf>
    <xf numFmtId="1" fontId="56" fillId="8" borderId="73" xfId="4" applyNumberFormat="1" applyFont="1" applyFill="1" applyBorder="1" applyAlignment="1">
      <alignment horizontal="center" wrapText="1"/>
    </xf>
    <xf numFmtId="0" fontId="56" fillId="8" borderId="75" xfId="4" applyFont="1" applyFill="1" applyBorder="1" applyAlignment="1">
      <alignment horizontal="center" wrapText="1"/>
    </xf>
    <xf numFmtId="1" fontId="56" fillId="8" borderId="76" xfId="5" applyNumberFormat="1" applyFont="1" applyFill="1" applyBorder="1" applyAlignment="1">
      <alignment horizontal="center" wrapText="1"/>
    </xf>
    <xf numFmtId="1" fontId="56" fillId="8" borderId="77" xfId="5" applyNumberFormat="1" applyFont="1" applyFill="1" applyBorder="1" applyAlignment="1">
      <alignment horizontal="center" wrapText="1"/>
    </xf>
    <xf numFmtId="1" fontId="56" fillId="8" borderId="51" xfId="5" applyNumberFormat="1" applyFont="1" applyFill="1" applyBorder="1" applyAlignment="1">
      <alignment horizontal="center" wrapText="1"/>
    </xf>
    <xf numFmtId="1" fontId="56" fillId="8" borderId="0" xfId="5" applyNumberFormat="1" applyFont="1" applyFill="1" applyBorder="1" applyAlignment="1">
      <alignment horizontal="center" wrapText="1"/>
    </xf>
    <xf numFmtId="1" fontId="56" fillId="8" borderId="74" xfId="5" applyNumberFormat="1" applyFont="1" applyFill="1" applyBorder="1" applyAlignment="1">
      <alignment horizontal="center" wrapText="1"/>
    </xf>
    <xf numFmtId="1" fontId="56" fillId="8" borderId="73" xfId="5" applyNumberFormat="1" applyFont="1" applyFill="1" applyBorder="1" applyAlignment="1">
      <alignment horizontal="center" wrapText="1"/>
    </xf>
    <xf numFmtId="0" fontId="8" fillId="0" borderId="0" xfId="4"/>
    <xf numFmtId="0" fontId="20" fillId="3" borderId="81" xfId="4" applyFont="1" applyFill="1" applyBorder="1" applyAlignment="1">
      <alignment horizontal="center" vertical="center" wrapText="1"/>
    </xf>
    <xf numFmtId="0" fontId="20" fillId="3" borderId="82" xfId="4" applyFont="1" applyFill="1" applyBorder="1" applyAlignment="1">
      <alignment horizontal="center" vertical="center"/>
    </xf>
    <xf numFmtId="0" fontId="8" fillId="0" borderId="0" xfId="4" applyFill="1"/>
    <xf numFmtId="0" fontId="18" fillId="0" borderId="0" xfId="4" applyFont="1" applyFill="1" applyAlignment="1">
      <alignment vertical="center"/>
    </xf>
    <xf numFmtId="0" fontId="8" fillId="0" borderId="0" xfId="4" applyFill="1" applyAlignment="1">
      <alignment vertical="center" wrapText="1"/>
    </xf>
    <xf numFmtId="0" fontId="16" fillId="0" borderId="0" xfId="1" applyFont="1" applyAlignment="1" applyProtection="1">
      <alignment horizontal="right" vertical="center" wrapText="1"/>
    </xf>
    <xf numFmtId="0" fontId="16" fillId="0" borderId="0" xfId="1" applyFont="1" applyAlignment="1" applyProtection="1">
      <alignment horizontal="right"/>
    </xf>
    <xf numFmtId="0" fontId="8" fillId="0" borderId="0" xfId="4"/>
    <xf numFmtId="0" fontId="14" fillId="0" borderId="0" xfId="4" applyFont="1" applyAlignment="1">
      <alignment horizontal="left" vertical="center" wrapText="1"/>
    </xf>
    <xf numFmtId="0" fontId="16" fillId="0" borderId="0" xfId="1" applyFont="1" applyAlignment="1" applyProtection="1">
      <alignment horizontal="right" vertical="center" wrapText="1"/>
    </xf>
    <xf numFmtId="0" fontId="16" fillId="0" borderId="0" xfId="1" applyFont="1" applyAlignment="1" applyProtection="1">
      <alignment horizontal="right"/>
    </xf>
    <xf numFmtId="0" fontId="8" fillId="0" borderId="0" xfId="4"/>
    <xf numFmtId="0" fontId="14" fillId="0" borderId="0" xfId="4" applyFont="1" applyAlignment="1">
      <alignment horizontal="left" vertical="center" wrapText="1"/>
    </xf>
    <xf numFmtId="0" fontId="56" fillId="0" borderId="0" xfId="4" applyFont="1"/>
    <xf numFmtId="0" fontId="59" fillId="0" borderId="0" xfId="4" applyFont="1" applyAlignment="1">
      <alignment horizontal="right" wrapText="1"/>
    </xf>
    <xf numFmtId="0" fontId="46" fillId="0" borderId="0" xfId="0" applyFont="1" applyFill="1"/>
    <xf numFmtId="0" fontId="8" fillId="0" borderId="0" xfId="4" applyFill="1"/>
    <xf numFmtId="0" fontId="8" fillId="0" borderId="0" xfId="4" applyFill="1"/>
    <xf numFmtId="0" fontId="8" fillId="0" borderId="0" xfId="4"/>
    <xf numFmtId="0" fontId="18" fillId="0" borderId="0" xfId="0" applyFont="1" applyFill="1"/>
    <xf numFmtId="0" fontId="12" fillId="0" borderId="0" xfId="0" applyFont="1" applyFill="1"/>
    <xf numFmtId="0" fontId="12" fillId="0" borderId="0" xfId="0" applyFont="1" applyFill="1" applyAlignment="1">
      <alignment vertical="center" wrapText="1"/>
    </xf>
    <xf numFmtId="0" fontId="0" fillId="0" borderId="0" xfId="0" applyFill="1" applyAlignment="1">
      <alignment wrapText="1"/>
    </xf>
    <xf numFmtId="0" fontId="12" fillId="0" borderId="0" xfId="4" applyFont="1" applyFill="1"/>
    <xf numFmtId="0" fontId="12" fillId="0" borderId="0" xfId="0" applyFont="1" applyFill="1" applyAlignment="1">
      <alignment vertical="center"/>
    </xf>
    <xf numFmtId="0" fontId="18" fillId="0" borderId="0" xfId="4" applyFont="1" applyFill="1"/>
    <xf numFmtId="0" fontId="19" fillId="0" borderId="0" xfId="4" applyFont="1" applyFill="1"/>
    <xf numFmtId="0" fontId="8" fillId="0" borderId="0" xfId="4" applyFill="1" applyAlignment="1">
      <alignment wrapText="1"/>
    </xf>
    <xf numFmtId="0" fontId="8" fillId="0" borderId="0" xfId="4" applyFill="1" applyAlignment="1">
      <alignment horizontal="right"/>
    </xf>
    <xf numFmtId="0" fontId="12" fillId="0" borderId="0" xfId="4" applyNumberFormat="1" applyFont="1" applyFill="1" applyAlignment="1">
      <alignment vertical="center" wrapText="1"/>
    </xf>
    <xf numFmtId="0" fontId="18" fillId="0" borderId="0" xfId="5" applyFont="1" applyFill="1"/>
    <xf numFmtId="0" fontId="19" fillId="0" borderId="0" xfId="5" applyFont="1" applyFill="1"/>
    <xf numFmtId="0" fontId="31" fillId="0" borderId="0" xfId="5" applyFill="1" applyAlignment="1">
      <alignment wrapText="1"/>
    </xf>
    <xf numFmtId="0" fontId="31" fillId="0" borderId="0" xfId="5" applyFill="1" applyAlignment="1">
      <alignment horizontal="right"/>
    </xf>
    <xf numFmtId="0" fontId="12" fillId="0" borderId="0" xfId="5" applyNumberFormat="1" applyFont="1" applyFill="1" applyAlignment="1"/>
    <xf numFmtId="0" fontId="19" fillId="0" borderId="0" xfId="5" applyFont="1" applyFill="1" applyAlignment="1"/>
    <xf numFmtId="0" fontId="31" fillId="0" borderId="0" xfId="5" applyFill="1" applyBorder="1" applyAlignment="1"/>
    <xf numFmtId="0" fontId="31" fillId="0" borderId="0" xfId="5" applyFill="1" applyAlignment="1"/>
    <xf numFmtId="0" fontId="12" fillId="0" borderId="0" xfId="5" applyFont="1" applyFill="1" applyAlignment="1"/>
    <xf numFmtId="0" fontId="12" fillId="0" borderId="0" xfId="5" applyFont="1" applyFill="1"/>
    <xf numFmtId="0" fontId="31" fillId="0" borderId="0" xfId="5" applyFill="1"/>
    <xf numFmtId="0" fontId="12" fillId="0" borderId="0" xfId="5" applyFont="1" applyFill="1" applyAlignment="1">
      <alignment horizontal="left" vertical="center"/>
    </xf>
    <xf numFmtId="0" fontId="20" fillId="0" borderId="0" xfId="5" applyNumberFormat="1" applyFont="1" applyFill="1" applyBorder="1" applyAlignment="1">
      <alignment vertical="center"/>
    </xf>
    <xf numFmtId="0" fontId="8" fillId="0" borderId="0" xfId="4"/>
    <xf numFmtId="167" fontId="8" fillId="0" borderId="71" xfId="4" applyNumberFormat="1" applyFont="1" applyFill="1" applyBorder="1" applyAlignment="1">
      <alignment horizontal="center" vertical="center"/>
    </xf>
    <xf numFmtId="165" fontId="8" fillId="0" borderId="71" xfId="4" applyNumberFormat="1" applyFont="1" applyFill="1" applyBorder="1" applyAlignment="1">
      <alignment horizontal="center" vertical="center"/>
    </xf>
    <xf numFmtId="0" fontId="20" fillId="3" borderId="83" xfId="4" applyFont="1" applyFill="1" applyBorder="1" applyAlignment="1">
      <alignment horizontal="center" vertical="center" wrapText="1"/>
    </xf>
    <xf numFmtId="165" fontId="8" fillId="0" borderId="84" xfId="4" applyNumberFormat="1" applyFont="1" applyFill="1" applyBorder="1" applyAlignment="1">
      <alignment horizontal="center" vertical="center"/>
    </xf>
    <xf numFmtId="165" fontId="8" fillId="0" borderId="0" xfId="4" applyNumberFormat="1" applyFont="1" applyFill="1" applyBorder="1" applyAlignment="1">
      <alignment horizontal="center" vertical="center"/>
    </xf>
    <xf numFmtId="165" fontId="9" fillId="0" borderId="85" xfId="4" applyNumberFormat="1" applyFont="1" applyFill="1" applyBorder="1" applyAlignment="1">
      <alignment horizontal="center" vertical="center"/>
    </xf>
    <xf numFmtId="0" fontId="16" fillId="0" borderId="0" xfId="1" applyFont="1" applyAlignment="1" applyProtection="1">
      <alignment horizontal="right"/>
    </xf>
    <xf numFmtId="0" fontId="9" fillId="0" borderId="0" xfId="4" applyFont="1" applyAlignment="1">
      <alignment horizontal="left" vertical="center"/>
    </xf>
    <xf numFmtId="0" fontId="26" fillId="0" borderId="0" xfId="1" applyFont="1" applyBorder="1" applyAlignment="1" applyProtection="1">
      <alignment horizontal="center" vertical="center"/>
    </xf>
    <xf numFmtId="0" fontId="20" fillId="3" borderId="79" xfId="4" applyFont="1" applyFill="1" applyBorder="1" applyAlignment="1">
      <alignment horizontal="center" vertical="center" wrapText="1"/>
    </xf>
    <xf numFmtId="0" fontId="20" fillId="3" borderId="80" xfId="4" applyFont="1" applyFill="1" applyBorder="1" applyAlignment="1">
      <alignment horizontal="center" vertical="center" wrapText="1"/>
    </xf>
    <xf numFmtId="0" fontId="9" fillId="0" borderId="0" xfId="4" applyFont="1" applyAlignment="1">
      <alignment horizontal="left" vertical="center" wrapText="1"/>
    </xf>
    <xf numFmtId="0" fontId="16" fillId="0" borderId="0" xfId="1" applyFont="1" applyAlignment="1" applyProtection="1">
      <alignment horizontal="right" vertical="center" wrapText="1"/>
    </xf>
    <xf numFmtId="0" fontId="12" fillId="0" borderId="0" xfId="0" applyFont="1" applyFill="1" applyAlignment="1">
      <alignment vertical="center" wrapText="1"/>
    </xf>
    <xf numFmtId="0" fontId="0" fillId="0" borderId="0" xfId="0" applyFill="1" applyAlignment="1">
      <alignment wrapText="1"/>
    </xf>
    <xf numFmtId="0" fontId="0" fillId="0" borderId="0" xfId="0" applyFill="1" applyAlignment="1"/>
    <xf numFmtId="0" fontId="12" fillId="0" borderId="0" xfId="0" applyNumberFormat="1" applyFont="1" applyFill="1" applyAlignment="1">
      <alignment horizontal="left" vertical="top" wrapText="1"/>
    </xf>
    <xf numFmtId="0" fontId="16" fillId="0" borderId="0" xfId="1" applyFont="1" applyAlignment="1" applyProtection="1">
      <alignment horizontal="right"/>
    </xf>
    <xf numFmtId="0" fontId="10" fillId="3" borderId="58" xfId="6" applyFont="1" applyFill="1" applyBorder="1" applyAlignment="1">
      <alignment horizontal="center" vertical="center"/>
    </xf>
    <xf numFmtId="0" fontId="10" fillId="3" borderId="59" xfId="6" applyFont="1" applyFill="1" applyBorder="1" applyAlignment="1">
      <alignment horizontal="center" vertical="center"/>
    </xf>
    <xf numFmtId="0" fontId="10" fillId="3" borderId="35" xfId="6" applyFont="1" applyFill="1" applyBorder="1" applyAlignment="1">
      <alignment horizontal="center" vertical="center"/>
    </xf>
    <xf numFmtId="0" fontId="10" fillId="3" borderId="32" xfId="6" applyFont="1" applyFill="1" applyBorder="1" applyAlignment="1">
      <alignment horizontal="center" vertical="center"/>
    </xf>
    <xf numFmtId="0" fontId="10" fillId="3" borderId="25" xfId="6" applyFont="1" applyFill="1" applyBorder="1" applyAlignment="1">
      <alignment horizontal="center" vertical="center"/>
    </xf>
    <xf numFmtId="0" fontId="11" fillId="0" borderId="25" xfId="6" applyFont="1" applyBorder="1" applyAlignment="1">
      <alignment horizontal="center" vertical="center"/>
    </xf>
    <xf numFmtId="0" fontId="10" fillId="3" borderId="3" xfId="6" applyFont="1" applyFill="1" applyBorder="1" applyAlignment="1">
      <alignment horizontal="center" vertical="center" wrapText="1"/>
    </xf>
    <xf numFmtId="0" fontId="10" fillId="3" borderId="57" xfId="6" applyFont="1" applyFill="1" applyBorder="1" applyAlignment="1">
      <alignment horizontal="center" vertical="center" wrapText="1"/>
    </xf>
    <xf numFmtId="0" fontId="25" fillId="0" borderId="0" xfId="4" applyFont="1" applyFill="1" applyAlignment="1">
      <alignment horizontal="left" vertical="center" wrapText="1"/>
    </xf>
    <xf numFmtId="0" fontId="12" fillId="0" borderId="0" xfId="4" applyFont="1" applyFill="1" applyAlignment="1">
      <alignment horizontal="left" wrapText="1"/>
    </xf>
    <xf numFmtId="0" fontId="0" fillId="0" borderId="65" xfId="0" applyBorder="1"/>
    <xf numFmtId="0" fontId="10" fillId="3" borderId="36" xfId="6" applyFont="1" applyFill="1" applyBorder="1" applyAlignment="1">
      <alignment horizontal="center" vertical="center" wrapText="1"/>
    </xf>
    <xf numFmtId="0" fontId="10" fillId="3" borderId="66" xfId="6" applyFont="1" applyFill="1" applyBorder="1" applyAlignment="1">
      <alignment horizontal="center" vertical="center" wrapText="1"/>
    </xf>
    <xf numFmtId="0" fontId="10" fillId="3" borderId="67" xfId="6" applyFont="1" applyFill="1" applyBorder="1" applyAlignment="1">
      <alignment horizontal="center" vertical="center" wrapText="1"/>
    </xf>
    <xf numFmtId="0" fontId="0" fillId="0" borderId="68" xfId="0" applyBorder="1"/>
    <xf numFmtId="0" fontId="9" fillId="0" borderId="0" xfId="4" applyFont="1" applyAlignment="1">
      <alignment horizontal="left" wrapText="1"/>
    </xf>
    <xf numFmtId="0" fontId="12" fillId="0" borderId="0" xfId="4" applyFont="1" applyFill="1" applyAlignment="1">
      <alignment horizontal="left" vertical="center" wrapText="1"/>
    </xf>
    <xf numFmtId="0" fontId="25" fillId="0" borderId="0" xfId="4" applyFont="1" applyAlignment="1">
      <alignment horizontal="left" vertical="center" wrapText="1"/>
    </xf>
    <xf numFmtId="0" fontId="25" fillId="0" borderId="0" xfId="4" applyFont="1" applyFill="1" applyAlignment="1">
      <alignment horizontal="left" vertical="center" wrapText="1" indent="3"/>
    </xf>
    <xf numFmtId="0" fontId="12" fillId="0" borderId="0" xfId="0" applyFont="1" applyFill="1" applyAlignment="1">
      <alignment horizontal="left" vertical="center" wrapText="1"/>
    </xf>
    <xf numFmtId="0" fontId="8" fillId="0" borderId="0" xfId="4" applyFont="1" applyFill="1" applyAlignment="1">
      <alignment horizontal="left" vertical="center" wrapText="1"/>
    </xf>
    <xf numFmtId="0" fontId="20" fillId="3" borderId="23" xfId="4" applyNumberFormat="1" applyFont="1" applyFill="1" applyBorder="1" applyAlignment="1">
      <alignment horizontal="center" vertical="center" wrapText="1"/>
    </xf>
    <xf numFmtId="0" fontId="20" fillId="3" borderId="24" xfId="4" applyNumberFormat="1" applyFont="1" applyFill="1" applyBorder="1" applyAlignment="1">
      <alignment horizontal="center" vertical="center" wrapText="1"/>
    </xf>
    <xf numFmtId="0" fontId="8" fillId="0" borderId="44" xfId="4" applyFill="1" applyBorder="1" applyAlignment="1">
      <alignment horizontal="center" vertical="center"/>
    </xf>
    <xf numFmtId="0" fontId="8" fillId="0" borderId="53" xfId="4" applyFill="1" applyBorder="1" applyAlignment="1">
      <alignment horizontal="center" vertical="center"/>
    </xf>
    <xf numFmtId="0" fontId="8" fillId="0" borderId="42" xfId="4" applyFill="1" applyBorder="1" applyAlignment="1">
      <alignment horizontal="center" vertical="center"/>
    </xf>
    <xf numFmtId="0" fontId="8" fillId="0" borderId="51" xfId="4" applyFill="1" applyBorder="1" applyAlignment="1">
      <alignment horizontal="center" wrapText="1"/>
    </xf>
    <xf numFmtId="0" fontId="8" fillId="0" borderId="0" xfId="4" applyFill="1"/>
    <xf numFmtId="0" fontId="8" fillId="0" borderId="62" xfId="4" applyFill="1" applyBorder="1"/>
    <xf numFmtId="0" fontId="8" fillId="0" borderId="51" xfId="4" applyFill="1" applyBorder="1"/>
    <xf numFmtId="0" fontId="8" fillId="0" borderId="43" xfId="4" applyFill="1" applyBorder="1"/>
    <xf numFmtId="0" fontId="8" fillId="0" borderId="33" xfId="4" applyFill="1" applyBorder="1"/>
    <xf numFmtId="0" fontId="8" fillId="0" borderId="56" xfId="4" applyFill="1" applyBorder="1"/>
    <xf numFmtId="0" fontId="20" fillId="3" borderId="21" xfId="4" applyFont="1" applyFill="1" applyBorder="1" applyAlignment="1">
      <alignment horizontal="left" vertical="center"/>
    </xf>
    <xf numFmtId="0" fontId="20" fillId="3" borderId="23" xfId="4" applyFont="1" applyFill="1" applyBorder="1" applyAlignment="1">
      <alignment horizontal="left" vertical="center"/>
    </xf>
    <xf numFmtId="0" fontId="20" fillId="3" borderId="31" xfId="4" applyNumberFormat="1" applyFont="1" applyFill="1" applyBorder="1" applyAlignment="1">
      <alignment horizontal="center" vertical="center" wrapText="1"/>
    </xf>
    <xf numFmtId="0" fontId="20" fillId="3" borderId="22" xfId="4" applyNumberFormat="1" applyFont="1" applyFill="1" applyBorder="1" applyAlignment="1">
      <alignment horizontal="center" vertical="center" wrapText="1"/>
    </xf>
    <xf numFmtId="0" fontId="8" fillId="3" borderId="54" xfId="4" applyFill="1" applyBorder="1" applyAlignment="1">
      <alignment horizontal="center" wrapText="1"/>
    </xf>
    <xf numFmtId="0" fontId="8" fillId="0" borderId="34" xfId="4" applyBorder="1"/>
    <xf numFmtId="0" fontId="8" fillId="0" borderId="61" xfId="4" applyBorder="1"/>
    <xf numFmtId="0" fontId="8" fillId="0" borderId="63" xfId="4" applyBorder="1"/>
    <xf numFmtId="0" fontId="8" fillId="0" borderId="0" xfId="4"/>
    <xf numFmtId="0" fontId="8" fillId="0" borderId="58" xfId="4" applyBorder="1"/>
    <xf numFmtId="0" fontId="20" fillId="3" borderId="60" xfId="4" applyFont="1" applyFill="1" applyBorder="1" applyAlignment="1">
      <alignment horizontal="center" vertical="center"/>
    </xf>
    <xf numFmtId="0" fontId="20" fillId="3" borderId="22" xfId="4" applyFont="1" applyFill="1" applyBorder="1" applyAlignment="1">
      <alignment horizontal="center" vertical="center"/>
    </xf>
    <xf numFmtId="0" fontId="8" fillId="0" borderId="0" xfId="4" applyFont="1" applyAlignment="1">
      <alignment horizontal="left" vertical="center" wrapText="1"/>
    </xf>
    <xf numFmtId="0" fontId="12" fillId="0" borderId="0" xfId="4" applyNumberFormat="1" applyFont="1" applyFill="1" applyAlignment="1">
      <alignment wrapText="1"/>
    </xf>
    <xf numFmtId="0" fontId="8" fillId="0" borderId="0" xfId="4" applyFill="1" applyAlignment="1">
      <alignment wrapText="1"/>
    </xf>
    <xf numFmtId="0" fontId="14" fillId="0" borderId="0" xfId="4" applyFont="1" applyAlignment="1">
      <alignment horizontal="left" vertical="center" wrapText="1"/>
    </xf>
    <xf numFmtId="0" fontId="25" fillId="0" borderId="0" xfId="4" applyFont="1" applyFill="1" applyAlignment="1">
      <alignment horizontal="left" vertical="center" wrapText="1" indent="4"/>
    </xf>
    <xf numFmtId="0" fontId="12" fillId="0" borderId="0" xfId="4" applyNumberFormat="1" applyFont="1" applyAlignment="1">
      <alignment horizontal="left" vertical="top" wrapText="1"/>
    </xf>
    <xf numFmtId="0" fontId="20" fillId="3" borderId="54" xfId="4" applyNumberFormat="1" applyFont="1" applyFill="1" applyBorder="1" applyAlignment="1">
      <alignment horizontal="center" vertical="center" wrapText="1"/>
    </xf>
    <xf numFmtId="0" fontId="20" fillId="3" borderId="34" xfId="4" applyNumberFormat="1" applyFont="1" applyFill="1" applyBorder="1" applyAlignment="1">
      <alignment horizontal="center" vertical="center" wrapText="1"/>
    </xf>
    <xf numFmtId="0" fontId="20" fillId="3" borderId="61" xfId="4" applyNumberFormat="1" applyFont="1" applyFill="1" applyBorder="1" applyAlignment="1">
      <alignment horizontal="center" vertical="center" wrapText="1"/>
    </xf>
    <xf numFmtId="0" fontId="20" fillId="3" borderId="23" xfId="4" applyFont="1" applyFill="1" applyBorder="1" applyAlignment="1">
      <alignment horizontal="center" vertical="center"/>
    </xf>
    <xf numFmtId="0" fontId="20" fillId="3" borderId="24" xfId="4" applyFont="1" applyFill="1" applyBorder="1" applyAlignment="1">
      <alignment horizontal="center" vertical="center"/>
    </xf>
    <xf numFmtId="0" fontId="8" fillId="0" borderId="44" xfId="4" applyFill="1" applyBorder="1" applyAlignment="1">
      <alignment horizontal="center"/>
    </xf>
    <xf numFmtId="0" fontId="8" fillId="0" borderId="53" xfId="4" applyFill="1" applyBorder="1" applyAlignment="1">
      <alignment horizontal="center"/>
    </xf>
    <xf numFmtId="0" fontId="8" fillId="0" borderId="42" xfId="4" applyFill="1" applyBorder="1" applyAlignment="1">
      <alignment horizontal="center"/>
    </xf>
    <xf numFmtId="0" fontId="8" fillId="0" borderId="0" xfId="4" applyFill="1" applyBorder="1" applyAlignment="1">
      <alignment horizontal="center" wrapText="1"/>
    </xf>
    <xf numFmtId="0" fontId="8" fillId="0" borderId="62" xfId="4" applyFill="1" applyBorder="1" applyAlignment="1">
      <alignment horizontal="center" wrapText="1"/>
    </xf>
    <xf numFmtId="0" fontId="8" fillId="0" borderId="43" xfId="4" applyFill="1" applyBorder="1" applyAlignment="1">
      <alignment horizontal="center" wrapText="1"/>
    </xf>
    <xf numFmtId="0" fontId="8" fillId="0" borderId="33" xfId="4" applyFill="1" applyBorder="1" applyAlignment="1">
      <alignment horizontal="center" wrapText="1"/>
    </xf>
    <xf numFmtId="0" fontId="8" fillId="0" borderId="56" xfId="4" applyFill="1" applyBorder="1" applyAlignment="1">
      <alignment horizontal="center" wrapText="1"/>
    </xf>
    <xf numFmtId="0" fontId="20" fillId="3" borderId="50" xfId="4" applyFont="1" applyFill="1" applyBorder="1" applyAlignment="1">
      <alignment horizontal="center" vertical="center" wrapText="1"/>
    </xf>
    <xf numFmtId="0" fontId="20" fillId="3" borderId="22" xfId="4" applyFont="1" applyFill="1" applyBorder="1" applyAlignment="1">
      <alignment horizontal="center" vertical="center" wrapText="1"/>
    </xf>
    <xf numFmtId="0" fontId="20" fillId="3" borderId="31" xfId="4" applyFont="1" applyFill="1" applyBorder="1" applyAlignment="1">
      <alignment horizontal="center" vertical="center" wrapText="1"/>
    </xf>
    <xf numFmtId="0" fontId="8" fillId="3" borderId="34" xfId="4" applyFill="1" applyBorder="1" applyAlignment="1">
      <alignment horizontal="center" wrapText="1"/>
    </xf>
    <xf numFmtId="0" fontId="8" fillId="3" borderId="61" xfId="4" applyFill="1" applyBorder="1" applyAlignment="1">
      <alignment horizontal="center" wrapText="1"/>
    </xf>
    <xf numFmtId="0" fontId="8" fillId="3" borderId="63" xfId="4" applyFill="1" applyBorder="1" applyAlignment="1">
      <alignment horizontal="center" wrapText="1"/>
    </xf>
    <xf numFmtId="0" fontId="8" fillId="3" borderId="0" xfId="4" applyFill="1" applyBorder="1" applyAlignment="1">
      <alignment horizontal="center" wrapText="1"/>
    </xf>
    <xf numFmtId="0" fontId="8" fillId="3" borderId="58" xfId="4" applyFill="1" applyBorder="1" applyAlignment="1">
      <alignment horizontal="center" wrapText="1"/>
    </xf>
    <xf numFmtId="0" fontId="9" fillId="0" borderId="0" xfId="5" applyFont="1" applyAlignment="1">
      <alignment horizontal="left"/>
    </xf>
    <xf numFmtId="0" fontId="34" fillId="3" borderId="21" xfId="5" applyFont="1" applyFill="1" applyBorder="1" applyAlignment="1">
      <alignment horizontal="center" vertical="center"/>
    </xf>
    <xf numFmtId="0" fontId="34" fillId="3" borderId="23" xfId="5" applyFont="1" applyFill="1" applyBorder="1" applyAlignment="1">
      <alignment horizontal="center" vertical="center"/>
    </xf>
    <xf numFmtId="0" fontId="34" fillId="3" borderId="23" xfId="5" applyNumberFormat="1" applyFont="1" applyFill="1" applyBorder="1" applyAlignment="1">
      <alignment horizontal="center" vertical="center" wrapText="1"/>
    </xf>
    <xf numFmtId="0" fontId="35" fillId="3" borderId="44" xfId="5" applyFont="1" applyFill="1" applyBorder="1" applyAlignment="1">
      <alignment horizontal="center" vertical="center" wrapText="1"/>
    </xf>
    <xf numFmtId="0" fontId="35" fillId="3" borderId="64" xfId="5" applyFont="1" applyFill="1" applyBorder="1" applyAlignment="1">
      <alignment horizontal="center" vertical="center" wrapText="1"/>
    </xf>
    <xf numFmtId="0" fontId="35" fillId="3" borderId="42" xfId="5" applyFont="1" applyFill="1" applyBorder="1" applyAlignment="1">
      <alignment horizontal="center" vertical="center" wrapText="1"/>
    </xf>
    <xf numFmtId="0" fontId="35" fillId="3" borderId="18" xfId="5" applyFont="1" applyFill="1" applyBorder="1" applyAlignment="1">
      <alignment horizontal="center" vertical="center" wrapText="1"/>
    </xf>
    <xf numFmtId="0" fontId="34" fillId="3" borderId="50" xfId="5" applyNumberFormat="1" applyFont="1" applyFill="1" applyBorder="1" applyAlignment="1">
      <alignment horizontal="center" vertical="center" wrapText="1"/>
    </xf>
    <xf numFmtId="0" fontId="34" fillId="3" borderId="22" xfId="5" applyNumberFormat="1" applyFont="1" applyFill="1" applyBorder="1" applyAlignment="1">
      <alignment horizontal="center" vertical="center" wrapText="1"/>
    </xf>
    <xf numFmtId="0" fontId="56" fillId="8" borderId="0" xfId="5" applyFont="1" applyFill="1" applyBorder="1" applyAlignment="1">
      <alignment horizontal="center" wrapText="1"/>
    </xf>
    <xf numFmtId="0" fontId="56" fillId="8" borderId="62" xfId="5" applyFont="1" applyFill="1" applyBorder="1" applyAlignment="1">
      <alignment horizontal="center" wrapText="1"/>
    </xf>
    <xf numFmtId="0" fontId="31" fillId="0" borderId="63" xfId="5" applyFont="1" applyBorder="1" applyAlignment="1">
      <alignment horizontal="center" vertical="center"/>
    </xf>
    <xf numFmtId="0" fontId="31" fillId="0" borderId="0" xfId="5" applyFont="1" applyBorder="1" applyAlignment="1">
      <alignment horizontal="center" vertical="center"/>
    </xf>
    <xf numFmtId="0" fontId="56" fillId="8" borderId="77" xfId="5" applyFont="1" applyFill="1" applyBorder="1" applyAlignment="1">
      <alignment horizontal="center" wrapText="1"/>
    </xf>
    <xf numFmtId="0" fontId="56" fillId="8" borderId="78" xfId="5" applyFont="1" applyFill="1" applyBorder="1" applyAlignment="1">
      <alignment horizontal="center" wrapText="1"/>
    </xf>
    <xf numFmtId="0" fontId="56" fillId="8" borderId="73" xfId="5" applyFont="1" applyFill="1" applyBorder="1" applyAlignment="1">
      <alignment horizontal="center" wrapText="1"/>
    </xf>
    <xf numFmtId="0" fontId="56" fillId="8" borderId="75" xfId="5" applyFont="1" applyFill="1" applyBorder="1" applyAlignment="1">
      <alignment horizontal="center" wrapText="1"/>
    </xf>
    <xf numFmtId="0" fontId="31" fillId="0" borderId="51" xfId="5" applyFont="1" applyBorder="1" applyAlignment="1">
      <alignment horizontal="center" vertical="center"/>
    </xf>
    <xf numFmtId="0" fontId="31" fillId="0" borderId="44" xfId="5" applyFill="1" applyBorder="1" applyAlignment="1">
      <alignment horizontal="center"/>
    </xf>
    <xf numFmtId="0" fontId="31" fillId="0" borderId="53" xfId="5" applyFill="1" applyBorder="1" applyAlignment="1">
      <alignment horizontal="center"/>
    </xf>
    <xf numFmtId="0" fontId="31" fillId="0" borderId="42" xfId="5" applyFill="1" applyBorder="1" applyAlignment="1">
      <alignment horizontal="center"/>
    </xf>
    <xf numFmtId="0" fontId="31" fillId="0" borderId="51" xfId="5" applyFill="1" applyBorder="1" applyAlignment="1">
      <alignment horizontal="center" wrapText="1"/>
    </xf>
    <xf numFmtId="0" fontId="31" fillId="0" borderId="0" xfId="5" applyFill="1" applyBorder="1" applyAlignment="1">
      <alignment horizontal="center" wrapText="1"/>
    </xf>
    <xf numFmtId="0" fontId="31" fillId="0" borderId="62" xfId="5" applyFill="1" applyBorder="1" applyAlignment="1">
      <alignment horizontal="center" wrapText="1"/>
    </xf>
    <xf numFmtId="0" fontId="31" fillId="0" borderId="43" xfId="5" applyFill="1" applyBorder="1" applyAlignment="1">
      <alignment horizontal="center" wrapText="1"/>
    </xf>
    <xf numFmtId="0" fontId="31" fillId="0" borderId="33" xfId="5" applyFill="1" applyBorder="1" applyAlignment="1">
      <alignment horizontal="center" wrapText="1"/>
    </xf>
    <xf numFmtId="0" fontId="31" fillId="0" borderId="56" xfId="5" applyFill="1" applyBorder="1" applyAlignment="1">
      <alignment horizontal="center" wrapText="1"/>
    </xf>
    <xf numFmtId="0" fontId="20" fillId="3" borderId="60" xfId="5" applyFont="1" applyFill="1" applyBorder="1" applyAlignment="1">
      <alignment horizontal="left" vertical="center"/>
    </xf>
    <xf numFmtId="0" fontId="20" fillId="3" borderId="22" xfId="5" applyFont="1" applyFill="1" applyBorder="1" applyAlignment="1">
      <alignment horizontal="left" vertical="center"/>
    </xf>
    <xf numFmtId="0" fontId="20" fillId="3" borderId="50" xfId="5" applyFont="1" applyFill="1" applyBorder="1" applyAlignment="1">
      <alignment horizontal="center" vertical="center" wrapText="1"/>
    </xf>
    <xf numFmtId="0" fontId="20" fillId="3" borderId="22" xfId="5" applyFont="1" applyFill="1" applyBorder="1" applyAlignment="1">
      <alignment horizontal="center" vertical="center" wrapText="1"/>
    </xf>
    <xf numFmtId="0" fontId="20" fillId="3" borderId="31" xfId="5" applyFont="1" applyFill="1" applyBorder="1" applyAlignment="1">
      <alignment horizontal="center" vertical="center" wrapText="1"/>
    </xf>
    <xf numFmtId="0" fontId="31" fillId="3" borderId="54" xfId="5" applyFill="1" applyBorder="1" applyAlignment="1">
      <alignment horizontal="center" wrapText="1"/>
    </xf>
    <xf numFmtId="0" fontId="31" fillId="3" borderId="34" xfId="5" applyFill="1" applyBorder="1" applyAlignment="1">
      <alignment horizontal="center" wrapText="1"/>
    </xf>
    <xf numFmtId="0" fontId="31" fillId="3" borderId="61" xfId="5" applyFill="1" applyBorder="1" applyAlignment="1">
      <alignment horizontal="center" wrapText="1"/>
    </xf>
    <xf numFmtId="0" fontId="31" fillId="3" borderId="63" xfId="5" applyFill="1" applyBorder="1" applyAlignment="1">
      <alignment horizontal="center" wrapText="1"/>
    </xf>
    <xf numFmtId="0" fontId="31" fillId="3" borderId="0" xfId="5" applyFill="1" applyBorder="1" applyAlignment="1">
      <alignment horizontal="center" wrapText="1"/>
    </xf>
    <xf numFmtId="0" fontId="31" fillId="3" borderId="58" xfId="5" applyFill="1" applyBorder="1" applyAlignment="1">
      <alignment horizontal="center" wrapText="1"/>
    </xf>
  </cellXfs>
  <cellStyles count="20">
    <cellStyle name="Excel Built-in Normal" xfId="15"/>
    <cellStyle name="Hyperlink" xfId="1" builtinId="8"/>
    <cellStyle name="Hyperlink 2" xfId="2"/>
    <cellStyle name="Hyperlink 3" xfId="3"/>
    <cellStyle name="Hyperlink 3 2" xfId="13"/>
    <cellStyle name="Normal" xfId="0" builtinId="0"/>
    <cellStyle name="Normal 2" xfId="4"/>
    <cellStyle name="Normal 3" xfId="5"/>
    <cellStyle name="Normal 3 2" xfId="8"/>
    <cellStyle name="Normal 4" xfId="7"/>
    <cellStyle name="Normal 5" xfId="14"/>
    <cellStyle name="Normal 6" xfId="16"/>
    <cellStyle name="Normal 7" xfId="17"/>
    <cellStyle name="Normal 8" xfId="18"/>
    <cellStyle name="Normal 8 2" xfId="19"/>
    <cellStyle name="Normal_Chart 2a DATA" xfId="9"/>
    <cellStyle name="Normal_Chart 2b DATA" xfId="10"/>
    <cellStyle name="Normal_Chart 2c DATA" xfId="11"/>
    <cellStyle name="Normal_Chart 2d DATA" xfId="12"/>
    <cellStyle name="Normal_chart3 2" xfId="6"/>
  </cellStyles>
  <dxfs count="12">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s>
  <tableStyles count="0" defaultTableStyle="TableStyleMedium9" defaultPivotStyle="PivotStyleLight16"/>
  <colors>
    <mruColors>
      <color rgb="FF99CC00"/>
      <color rgb="FFFFFFCC"/>
      <color rgb="FF993366"/>
      <color rgb="FF0070C0"/>
      <color rgb="FFFF0000"/>
      <color rgb="FF008000"/>
      <color rgb="FF009800"/>
      <color rgb="FF003366"/>
      <color rgb="FF9999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8000263933488E-2"/>
          <c:y val="3.4668289414642839E-2"/>
          <c:w val="0.89706919041407662"/>
          <c:h val="0.75436635994267576"/>
        </c:manualLayout>
      </c:layout>
      <c:barChart>
        <c:barDir val="col"/>
        <c:grouping val="clustered"/>
        <c:varyColors val="0"/>
        <c:ser>
          <c:idx val="0"/>
          <c:order val="0"/>
          <c:tx>
            <c:strRef>
              <c:f>'Chart 3.1 DATA'!$B$2</c:f>
              <c:strCache>
                <c:ptCount val="1"/>
                <c:pt idx="0">
                  <c:v>2017 (%)</c:v>
                </c:pt>
              </c:strCache>
            </c:strRef>
          </c:tx>
          <c:spPr>
            <a:solidFill>
              <a:schemeClr val="bg1">
                <a:lumMod val="65000"/>
              </a:schemeClr>
            </a:solidFill>
          </c:spPr>
          <c:invertIfNegative val="0"/>
          <c:cat>
            <c:strRef>
              <c:f>'Chart 3.1 DATA'!$A$3:$A$32</c:f>
              <c:strCache>
                <c:ptCount val="30"/>
                <c:pt idx="0">
                  <c:v>Scotland</c:v>
                </c:pt>
                <c:pt idx="1">
                  <c:v>Balfour</c:v>
                </c:pt>
                <c:pt idx="2">
                  <c:v>Belford*</c:v>
                </c:pt>
                <c:pt idx="3">
                  <c:v>Caithness*</c:v>
                </c:pt>
                <c:pt idx="4">
                  <c:v>GCH*</c:v>
                </c:pt>
                <c:pt idx="5">
                  <c:v>Gilbert Bain*</c:v>
                </c:pt>
                <c:pt idx="6">
                  <c:v>Crosshouse</c:v>
                </c:pt>
                <c:pt idx="7">
                  <c:v>Ninewells</c:v>
                </c:pt>
                <c:pt idx="8">
                  <c:v>Western Isles</c:v>
                </c:pt>
                <c:pt idx="9">
                  <c:v>Monklands</c:v>
                </c:pt>
                <c:pt idx="10">
                  <c:v>IRH</c:v>
                </c:pt>
                <c:pt idx="11">
                  <c:v>Hairmyres</c:v>
                </c:pt>
                <c:pt idx="12">
                  <c:v>ARI</c:v>
                </c:pt>
                <c:pt idx="13">
                  <c:v>QUEH</c:v>
                </c:pt>
                <c:pt idx="14">
                  <c:v>GRI</c:v>
                </c:pt>
                <c:pt idx="15">
                  <c:v>Wishaw</c:v>
                </c:pt>
                <c:pt idx="16">
                  <c:v>VHK</c:v>
                </c:pt>
                <c:pt idx="17">
                  <c:v>FVRH</c:v>
                </c:pt>
                <c:pt idx="18">
                  <c:v>PRI</c:v>
                </c:pt>
                <c:pt idx="19">
                  <c:v>DGRI</c:v>
                </c:pt>
                <c:pt idx="20">
                  <c:v>SJH</c:v>
                </c:pt>
                <c:pt idx="21">
                  <c:v>Dr Grays</c:v>
                </c:pt>
                <c:pt idx="22">
                  <c:v>Borders</c:v>
                </c:pt>
                <c:pt idx="23">
                  <c:v>RIE</c:v>
                </c:pt>
                <c:pt idx="24">
                  <c:v>Ayr</c:v>
                </c:pt>
                <c:pt idx="25">
                  <c:v>RAH</c:v>
                </c:pt>
                <c:pt idx="26">
                  <c:v>L&amp;I</c:v>
                </c:pt>
                <c:pt idx="27">
                  <c:v>Raigmore</c:v>
                </c:pt>
                <c:pt idx="28">
                  <c:v>WGH</c:v>
                </c:pt>
                <c:pt idx="29">
                  <c:v>U&amp;B</c:v>
                </c:pt>
              </c:strCache>
            </c:strRef>
          </c:cat>
          <c:val>
            <c:numRef>
              <c:f>'Chart 3.1 DATA'!$B$3:$B$31</c:f>
              <c:numCache>
                <c:formatCode>0</c:formatCode>
                <c:ptCount val="29"/>
                <c:pt idx="0">
                  <c:v>81.885420584179514</c:v>
                </c:pt>
                <c:pt idx="1">
                  <c:v>88</c:v>
                </c:pt>
                <c:pt idx="2">
                  <c:v>100</c:v>
                </c:pt>
                <c:pt idx="3">
                  <c:v>100</c:v>
                </c:pt>
                <c:pt idx="4">
                  <c:v>100</c:v>
                </c:pt>
                <c:pt idx="5">
                  <c:v>100</c:v>
                </c:pt>
                <c:pt idx="6">
                  <c:v>95.39568345323741</c:v>
                </c:pt>
                <c:pt idx="7">
                  <c:v>83.083511777301936</c:v>
                </c:pt>
                <c:pt idx="8">
                  <c:v>88.888888888888886</c:v>
                </c:pt>
                <c:pt idx="9">
                  <c:v>85.440613026819918</c:v>
                </c:pt>
                <c:pt idx="10">
                  <c:v>90.686274509803923</c:v>
                </c:pt>
                <c:pt idx="11">
                  <c:v>91.666666666666657</c:v>
                </c:pt>
                <c:pt idx="12">
                  <c:v>79.417122040072869</c:v>
                </c:pt>
                <c:pt idx="13">
                  <c:v>86.58777120315581</c:v>
                </c:pt>
                <c:pt idx="14">
                  <c:v>86.402753872633383</c:v>
                </c:pt>
                <c:pt idx="15">
                  <c:v>86.08695652173914</c:v>
                </c:pt>
                <c:pt idx="16">
                  <c:v>89.087301587301596</c:v>
                </c:pt>
                <c:pt idx="17">
                  <c:v>87.553648068669531</c:v>
                </c:pt>
                <c:pt idx="18">
                  <c:v>75.401069518716582</c:v>
                </c:pt>
                <c:pt idx="19">
                  <c:v>68.30601092896174</c:v>
                </c:pt>
                <c:pt idx="20">
                  <c:v>80.603448275862064</c:v>
                </c:pt>
                <c:pt idx="21">
                  <c:v>67.857142857142861</c:v>
                </c:pt>
                <c:pt idx="22">
                  <c:v>75</c:v>
                </c:pt>
                <c:pt idx="23">
                  <c:v>72.876712328767127</c:v>
                </c:pt>
                <c:pt idx="24">
                  <c:v>61.53846153846154</c:v>
                </c:pt>
                <c:pt idx="25">
                  <c:v>69.679300291545189</c:v>
                </c:pt>
                <c:pt idx="26">
                  <c:v>76.470588235294116</c:v>
                </c:pt>
                <c:pt idx="27">
                  <c:v>49.442379182156131</c:v>
                </c:pt>
                <c:pt idx="28">
                  <c:v>53.631284916201118</c:v>
                </c:pt>
              </c:numCache>
            </c:numRef>
          </c:val>
          <c:extLst>
            <c:ext xmlns:c16="http://schemas.microsoft.com/office/drawing/2014/chart" uri="{C3380CC4-5D6E-409C-BE32-E72D297353CC}">
              <c16:uniqueId val="{00000000-FA7C-45E3-8AA2-D4AE0D2B0F2B}"/>
            </c:ext>
          </c:extLst>
        </c:ser>
        <c:ser>
          <c:idx val="1"/>
          <c:order val="1"/>
          <c:tx>
            <c:strRef>
              <c:f>'Chart 3.1 DATA'!$C$2</c:f>
              <c:strCache>
                <c:ptCount val="1"/>
                <c:pt idx="0">
                  <c:v>2018 (%)</c:v>
                </c:pt>
              </c:strCache>
            </c:strRef>
          </c:tx>
          <c:spPr>
            <a:solidFill>
              <a:srgbClr val="FFC000"/>
            </a:solidFill>
          </c:spPr>
          <c:invertIfNegative val="0"/>
          <c:dPt>
            <c:idx val="7"/>
            <c:invertIfNegative val="0"/>
            <c:bubble3D val="0"/>
            <c:spPr>
              <a:solidFill>
                <a:srgbClr val="99CC00"/>
              </a:solidFill>
            </c:spPr>
            <c:extLst>
              <c:ext xmlns:c16="http://schemas.microsoft.com/office/drawing/2014/chart" uri="{C3380CC4-5D6E-409C-BE32-E72D297353CC}">
                <c16:uniqueId val="{00000001-FA7C-45E3-8AA2-D4AE0D2B0F2B}"/>
              </c:ext>
            </c:extLst>
          </c:dPt>
          <c:dPt>
            <c:idx val="12"/>
            <c:invertIfNegative val="0"/>
            <c:bubble3D val="0"/>
            <c:spPr>
              <a:solidFill>
                <a:srgbClr val="99CC00"/>
              </a:solidFill>
            </c:spPr>
            <c:extLst>
              <c:ext xmlns:c16="http://schemas.microsoft.com/office/drawing/2014/chart" uri="{C3380CC4-5D6E-409C-BE32-E72D297353CC}">
                <c16:uniqueId val="{00000002-FA7C-45E3-8AA2-D4AE0D2B0F2B}"/>
              </c:ext>
            </c:extLst>
          </c:dPt>
          <c:dPt>
            <c:idx val="23"/>
            <c:invertIfNegative val="0"/>
            <c:bubble3D val="0"/>
            <c:spPr>
              <a:solidFill>
                <a:srgbClr val="FFC000"/>
              </a:solidFill>
              <a:ln w="25400">
                <a:noFill/>
              </a:ln>
            </c:spPr>
            <c:extLst>
              <c:ext xmlns:c16="http://schemas.microsoft.com/office/drawing/2014/chart" uri="{C3380CC4-5D6E-409C-BE32-E72D297353CC}">
                <c16:uniqueId val="{00000003-FA7C-45E3-8AA2-D4AE0D2B0F2B}"/>
              </c:ext>
            </c:extLst>
          </c:dPt>
          <c:cat>
            <c:strRef>
              <c:f>'Chart 3.1 DATA'!$A$3:$A$32</c:f>
              <c:strCache>
                <c:ptCount val="30"/>
                <c:pt idx="0">
                  <c:v>Scotland</c:v>
                </c:pt>
                <c:pt idx="1">
                  <c:v>Balfour</c:v>
                </c:pt>
                <c:pt idx="2">
                  <c:v>Belford*</c:v>
                </c:pt>
                <c:pt idx="3">
                  <c:v>Caithness*</c:v>
                </c:pt>
                <c:pt idx="4">
                  <c:v>GCH*</c:v>
                </c:pt>
                <c:pt idx="5">
                  <c:v>Gilbert Bain*</c:v>
                </c:pt>
                <c:pt idx="6">
                  <c:v>Crosshouse</c:v>
                </c:pt>
                <c:pt idx="7">
                  <c:v>Ninewells</c:v>
                </c:pt>
                <c:pt idx="8">
                  <c:v>Western Isles</c:v>
                </c:pt>
                <c:pt idx="9">
                  <c:v>Monklands</c:v>
                </c:pt>
                <c:pt idx="10">
                  <c:v>IRH</c:v>
                </c:pt>
                <c:pt idx="11">
                  <c:v>Hairmyres</c:v>
                </c:pt>
                <c:pt idx="12">
                  <c:v>ARI</c:v>
                </c:pt>
                <c:pt idx="13">
                  <c:v>QUEH</c:v>
                </c:pt>
                <c:pt idx="14">
                  <c:v>GRI</c:v>
                </c:pt>
                <c:pt idx="15">
                  <c:v>Wishaw</c:v>
                </c:pt>
                <c:pt idx="16">
                  <c:v>VHK</c:v>
                </c:pt>
                <c:pt idx="17">
                  <c:v>FVRH</c:v>
                </c:pt>
                <c:pt idx="18">
                  <c:v>PRI</c:v>
                </c:pt>
                <c:pt idx="19">
                  <c:v>DGRI</c:v>
                </c:pt>
                <c:pt idx="20">
                  <c:v>SJH</c:v>
                </c:pt>
                <c:pt idx="21">
                  <c:v>Dr Grays</c:v>
                </c:pt>
                <c:pt idx="22">
                  <c:v>Borders</c:v>
                </c:pt>
                <c:pt idx="23">
                  <c:v>RIE</c:v>
                </c:pt>
                <c:pt idx="24">
                  <c:v>Ayr</c:v>
                </c:pt>
                <c:pt idx="25">
                  <c:v>RAH</c:v>
                </c:pt>
                <c:pt idx="26">
                  <c:v>L&amp;I</c:v>
                </c:pt>
                <c:pt idx="27">
                  <c:v>Raigmore</c:v>
                </c:pt>
                <c:pt idx="28">
                  <c:v>WGH</c:v>
                </c:pt>
                <c:pt idx="29">
                  <c:v>U&amp;B</c:v>
                </c:pt>
              </c:strCache>
            </c:strRef>
          </c:cat>
          <c:val>
            <c:numRef>
              <c:f>'Chart 3.1 DATA'!$C$3:$C$31</c:f>
              <c:numCache>
                <c:formatCode>0</c:formatCode>
                <c:ptCount val="29"/>
                <c:pt idx="0">
                  <c:v>82.071662881655314</c:v>
                </c:pt>
                <c:pt idx="1">
                  <c:v>100</c:v>
                </c:pt>
                <c:pt idx="2">
                  <c:v>100</c:v>
                </c:pt>
                <c:pt idx="3">
                  <c:v>100</c:v>
                </c:pt>
                <c:pt idx="4">
                  <c:v>100</c:v>
                </c:pt>
                <c:pt idx="5">
                  <c:v>100</c:v>
                </c:pt>
                <c:pt idx="6">
                  <c:v>96.165191740412979</c:v>
                </c:pt>
                <c:pt idx="7">
                  <c:v>94.669509594882726</c:v>
                </c:pt>
                <c:pt idx="8">
                  <c:v>92.857142857142861</c:v>
                </c:pt>
                <c:pt idx="9">
                  <c:v>92.796610169491515</c:v>
                </c:pt>
                <c:pt idx="10">
                  <c:v>89.949748743718601</c:v>
                </c:pt>
                <c:pt idx="11">
                  <c:v>89.922480620155042</c:v>
                </c:pt>
                <c:pt idx="12">
                  <c:v>86.980108499095849</c:v>
                </c:pt>
                <c:pt idx="13">
                  <c:v>86.455026455026456</c:v>
                </c:pt>
                <c:pt idx="14">
                  <c:v>85.790408525754884</c:v>
                </c:pt>
                <c:pt idx="15">
                  <c:v>83.569405099150146</c:v>
                </c:pt>
                <c:pt idx="16">
                  <c:v>83.333333333333343</c:v>
                </c:pt>
                <c:pt idx="17">
                  <c:v>80.769230769230774</c:v>
                </c:pt>
                <c:pt idx="18">
                  <c:v>80.745341614906835</c:v>
                </c:pt>
                <c:pt idx="19">
                  <c:v>78.10650887573965</c:v>
                </c:pt>
                <c:pt idx="20">
                  <c:v>76.818181818181813</c:v>
                </c:pt>
                <c:pt idx="21">
                  <c:v>76.377952755905511</c:v>
                </c:pt>
                <c:pt idx="22">
                  <c:v>74.647887323943664</c:v>
                </c:pt>
                <c:pt idx="23">
                  <c:v>73.033707865168537</c:v>
                </c:pt>
                <c:pt idx="24">
                  <c:v>70</c:v>
                </c:pt>
                <c:pt idx="25">
                  <c:v>62.43654822335025</c:v>
                </c:pt>
                <c:pt idx="26">
                  <c:v>52</c:v>
                </c:pt>
                <c:pt idx="27">
                  <c:v>47.450980392156858</c:v>
                </c:pt>
                <c:pt idx="28">
                  <c:v>40.764331210191088</c:v>
                </c:pt>
              </c:numCache>
            </c:numRef>
          </c:val>
          <c:extLst>
            <c:ext xmlns:c16="http://schemas.microsoft.com/office/drawing/2014/chart" uri="{C3380CC4-5D6E-409C-BE32-E72D297353CC}">
              <c16:uniqueId val="{00000004-FA7C-45E3-8AA2-D4AE0D2B0F2B}"/>
            </c:ext>
          </c:extLst>
        </c:ser>
        <c:dLbls>
          <c:showLegendKey val="0"/>
          <c:showVal val="0"/>
          <c:showCatName val="0"/>
          <c:showSerName val="0"/>
          <c:showPercent val="0"/>
          <c:showBubbleSize val="0"/>
        </c:dLbls>
        <c:gapWidth val="150"/>
        <c:axId val="111527040"/>
        <c:axId val="111528576"/>
      </c:barChart>
      <c:lineChart>
        <c:grouping val="standard"/>
        <c:varyColors val="0"/>
        <c:ser>
          <c:idx val="2"/>
          <c:order val="2"/>
          <c:tx>
            <c:strRef>
              <c:f>'Chart 3.1 DATA'!$D$2</c:f>
              <c:strCache>
                <c:ptCount val="1"/>
                <c:pt idx="0">
                  <c:v>Stroke Standard</c:v>
                </c:pt>
              </c:strCache>
            </c:strRef>
          </c:tx>
          <c:spPr>
            <a:ln>
              <a:solidFill>
                <a:srgbClr val="4F81BD"/>
              </a:solidFill>
            </a:ln>
          </c:spPr>
          <c:marker>
            <c:symbol val="none"/>
          </c:marker>
          <c:trendline>
            <c:spPr>
              <a:ln>
                <a:solidFill>
                  <a:schemeClr val="accent1"/>
                </a:solidFill>
              </a:ln>
            </c:spPr>
            <c:trendlineType val="linear"/>
            <c:dispRSqr val="0"/>
            <c:dispEq val="0"/>
          </c:trendline>
          <c:cat>
            <c:strRef>
              <c:f>'Chart 3.1 DATA'!$A$3:$A$31</c:f>
              <c:strCache>
                <c:ptCount val="29"/>
                <c:pt idx="0">
                  <c:v>Scotland</c:v>
                </c:pt>
                <c:pt idx="1">
                  <c:v>Balfour</c:v>
                </c:pt>
                <c:pt idx="2">
                  <c:v>Belford*</c:v>
                </c:pt>
                <c:pt idx="3">
                  <c:v>Caithness*</c:v>
                </c:pt>
                <c:pt idx="4">
                  <c:v>GCH*</c:v>
                </c:pt>
                <c:pt idx="5">
                  <c:v>Gilbert Bain*</c:v>
                </c:pt>
                <c:pt idx="6">
                  <c:v>Crosshouse</c:v>
                </c:pt>
                <c:pt idx="7">
                  <c:v>Ninewells</c:v>
                </c:pt>
                <c:pt idx="8">
                  <c:v>Western Isles</c:v>
                </c:pt>
                <c:pt idx="9">
                  <c:v>Monklands</c:v>
                </c:pt>
                <c:pt idx="10">
                  <c:v>IRH</c:v>
                </c:pt>
                <c:pt idx="11">
                  <c:v>Hairmyres</c:v>
                </c:pt>
                <c:pt idx="12">
                  <c:v>ARI</c:v>
                </c:pt>
                <c:pt idx="13">
                  <c:v>QUEH</c:v>
                </c:pt>
                <c:pt idx="14">
                  <c:v>GRI</c:v>
                </c:pt>
                <c:pt idx="15">
                  <c:v>Wishaw</c:v>
                </c:pt>
                <c:pt idx="16">
                  <c:v>VHK</c:v>
                </c:pt>
                <c:pt idx="17">
                  <c:v>FVRH</c:v>
                </c:pt>
                <c:pt idx="18">
                  <c:v>PRI</c:v>
                </c:pt>
                <c:pt idx="19">
                  <c:v>DGRI</c:v>
                </c:pt>
                <c:pt idx="20">
                  <c:v>SJH</c:v>
                </c:pt>
                <c:pt idx="21">
                  <c:v>Dr Grays</c:v>
                </c:pt>
                <c:pt idx="22">
                  <c:v>Borders</c:v>
                </c:pt>
                <c:pt idx="23">
                  <c:v>RIE</c:v>
                </c:pt>
                <c:pt idx="24">
                  <c:v>Ayr</c:v>
                </c:pt>
                <c:pt idx="25">
                  <c:v>RAH</c:v>
                </c:pt>
                <c:pt idx="26">
                  <c:v>L&amp;I</c:v>
                </c:pt>
                <c:pt idx="27">
                  <c:v>Raigmore</c:v>
                </c:pt>
                <c:pt idx="28">
                  <c:v>WGH</c:v>
                </c:pt>
              </c:strCache>
            </c:strRef>
          </c:cat>
          <c:val>
            <c:numRef>
              <c:f>'Chart 3.1 DATA'!$D$3:$D$31</c:f>
              <c:numCache>
                <c:formatCode>General</c:formatCode>
                <c:ptCount val="29"/>
                <c:pt idx="0" formatCode="0">
                  <c:v>90</c:v>
                </c:pt>
                <c:pt idx="1">
                  <c:v>90</c:v>
                </c:pt>
                <c:pt idx="2">
                  <c:v>90</c:v>
                </c:pt>
                <c:pt idx="3">
                  <c:v>90</c:v>
                </c:pt>
                <c:pt idx="4">
                  <c:v>90</c:v>
                </c:pt>
                <c:pt idx="5">
                  <c:v>90</c:v>
                </c:pt>
                <c:pt idx="6">
                  <c:v>90</c:v>
                </c:pt>
                <c:pt idx="7">
                  <c:v>90</c:v>
                </c:pt>
                <c:pt idx="8">
                  <c:v>90</c:v>
                </c:pt>
                <c:pt idx="9">
                  <c:v>90</c:v>
                </c:pt>
                <c:pt idx="10">
                  <c:v>90</c:v>
                </c:pt>
                <c:pt idx="11">
                  <c:v>90</c:v>
                </c:pt>
                <c:pt idx="12">
                  <c:v>90</c:v>
                </c:pt>
                <c:pt idx="13">
                  <c:v>90</c:v>
                </c:pt>
                <c:pt idx="14">
                  <c:v>90</c:v>
                </c:pt>
                <c:pt idx="15">
                  <c:v>90</c:v>
                </c:pt>
                <c:pt idx="16">
                  <c:v>90</c:v>
                </c:pt>
                <c:pt idx="17">
                  <c:v>90</c:v>
                </c:pt>
                <c:pt idx="18">
                  <c:v>90</c:v>
                </c:pt>
                <c:pt idx="19">
                  <c:v>90</c:v>
                </c:pt>
                <c:pt idx="20">
                  <c:v>90</c:v>
                </c:pt>
                <c:pt idx="21">
                  <c:v>90</c:v>
                </c:pt>
                <c:pt idx="22">
                  <c:v>90</c:v>
                </c:pt>
                <c:pt idx="23">
                  <c:v>90</c:v>
                </c:pt>
                <c:pt idx="24">
                  <c:v>90</c:v>
                </c:pt>
                <c:pt idx="25">
                  <c:v>90</c:v>
                </c:pt>
                <c:pt idx="26">
                  <c:v>90</c:v>
                </c:pt>
                <c:pt idx="27">
                  <c:v>90</c:v>
                </c:pt>
                <c:pt idx="28">
                  <c:v>90</c:v>
                </c:pt>
              </c:numCache>
            </c:numRef>
          </c:val>
          <c:smooth val="0"/>
          <c:extLst>
            <c:ext xmlns:c16="http://schemas.microsoft.com/office/drawing/2014/chart" uri="{C3380CC4-5D6E-409C-BE32-E72D297353CC}">
              <c16:uniqueId val="{00000005-FA7C-45E3-8AA2-D4AE0D2B0F2B}"/>
            </c:ext>
          </c:extLst>
        </c:ser>
        <c:dLbls>
          <c:showLegendKey val="0"/>
          <c:showVal val="0"/>
          <c:showCatName val="0"/>
          <c:showSerName val="0"/>
          <c:showPercent val="0"/>
          <c:showBubbleSize val="0"/>
        </c:dLbls>
        <c:marker val="1"/>
        <c:smooth val="0"/>
        <c:axId val="111532288"/>
        <c:axId val="111530752"/>
      </c:lineChart>
      <c:catAx>
        <c:axId val="11152704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1528576"/>
        <c:crosses val="autoZero"/>
        <c:auto val="1"/>
        <c:lblAlgn val="ctr"/>
        <c:lblOffset val="100"/>
        <c:noMultiLvlLbl val="0"/>
      </c:catAx>
      <c:valAx>
        <c:axId val="111528576"/>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527040"/>
        <c:crosses val="autoZero"/>
        <c:crossBetween val="between"/>
      </c:valAx>
      <c:valAx>
        <c:axId val="111530752"/>
        <c:scaling>
          <c:orientation val="minMax"/>
        </c:scaling>
        <c:delete val="1"/>
        <c:axPos val="r"/>
        <c:numFmt formatCode="0" sourceLinked="1"/>
        <c:majorTickMark val="out"/>
        <c:minorTickMark val="none"/>
        <c:tickLblPos val="none"/>
        <c:crossAx val="111532288"/>
        <c:crosses val="max"/>
        <c:crossBetween val="between"/>
      </c:valAx>
      <c:catAx>
        <c:axId val="111532288"/>
        <c:scaling>
          <c:orientation val="minMax"/>
        </c:scaling>
        <c:delete val="1"/>
        <c:axPos val="t"/>
        <c:numFmt formatCode="General" sourceLinked="1"/>
        <c:majorTickMark val="out"/>
        <c:minorTickMark val="none"/>
        <c:tickLblPos val="none"/>
        <c:crossAx val="111530752"/>
        <c:crosses val="max"/>
        <c:auto val="1"/>
        <c:lblAlgn val="ctr"/>
        <c:lblOffset val="100"/>
        <c:noMultiLvlLbl val="0"/>
      </c:catAx>
      <c:spPr>
        <a:ln>
          <a:solidFill>
            <a:schemeClr val="bg1">
              <a:lumMod val="75000"/>
            </a:schemeClr>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8000263933488E-2"/>
          <c:y val="3.4668289414642839E-2"/>
          <c:w val="0.89706919041407662"/>
          <c:h val="0.75436635994267542"/>
        </c:manualLayout>
      </c:layout>
      <c:barChart>
        <c:barDir val="col"/>
        <c:grouping val="clustered"/>
        <c:varyColors val="0"/>
        <c:ser>
          <c:idx val="0"/>
          <c:order val="0"/>
          <c:tx>
            <c:strRef>
              <c:f>'Chart 3.2 DATA'!$B$2</c:f>
              <c:strCache>
                <c:ptCount val="1"/>
                <c:pt idx="0">
                  <c:v>2017 (%)</c:v>
                </c:pt>
              </c:strCache>
            </c:strRef>
          </c:tx>
          <c:spPr>
            <a:solidFill>
              <a:schemeClr val="bg1">
                <a:lumMod val="65000"/>
              </a:schemeClr>
            </a:solidFill>
          </c:spPr>
          <c:invertIfNegative val="0"/>
          <c:cat>
            <c:strRef>
              <c:f>'Chart 3.2 DATA'!$O$3:$O$32</c:f>
              <c:strCache>
                <c:ptCount val="29"/>
                <c:pt idx="0">
                  <c:v>Scotland</c:v>
                </c:pt>
                <c:pt idx="1">
                  <c:v>L&amp;I</c:v>
                </c:pt>
                <c:pt idx="2">
                  <c:v>Crosshouse</c:v>
                </c:pt>
                <c:pt idx="3">
                  <c:v>IRH</c:v>
                </c:pt>
                <c:pt idx="4">
                  <c:v>Borders</c:v>
                </c:pt>
                <c:pt idx="5">
                  <c:v>SJH</c:v>
                </c:pt>
                <c:pt idx="6">
                  <c:v>GCH</c:v>
                </c:pt>
                <c:pt idx="7">
                  <c:v>Dr Grays</c:v>
                </c:pt>
                <c:pt idx="8">
                  <c:v>GRI</c:v>
                </c:pt>
                <c:pt idx="9">
                  <c:v>RAH</c:v>
                </c:pt>
                <c:pt idx="10">
                  <c:v>VHK</c:v>
                </c:pt>
                <c:pt idx="11">
                  <c:v>RIE</c:v>
                </c:pt>
                <c:pt idx="12">
                  <c:v>Western Isles</c:v>
                </c:pt>
                <c:pt idx="13">
                  <c:v>Monklands</c:v>
                </c:pt>
                <c:pt idx="14">
                  <c:v>ARI</c:v>
                </c:pt>
                <c:pt idx="15">
                  <c:v>FVRH</c:v>
                </c:pt>
                <c:pt idx="16">
                  <c:v>Hairmyres</c:v>
                </c:pt>
                <c:pt idx="17">
                  <c:v>Caithness</c:v>
                </c:pt>
                <c:pt idx="18">
                  <c:v>Raigmore</c:v>
                </c:pt>
                <c:pt idx="19">
                  <c:v>Ninewells</c:v>
                </c:pt>
                <c:pt idx="20">
                  <c:v>Wishaw</c:v>
                </c:pt>
                <c:pt idx="21">
                  <c:v>Gilbert Bain</c:v>
                </c:pt>
                <c:pt idx="22">
                  <c:v>Balfour</c:v>
                </c:pt>
                <c:pt idx="23">
                  <c:v>QUEH</c:v>
                </c:pt>
                <c:pt idx="24">
                  <c:v>PRI</c:v>
                </c:pt>
                <c:pt idx="25">
                  <c:v>DGRI</c:v>
                </c:pt>
                <c:pt idx="26">
                  <c:v>WGH</c:v>
                </c:pt>
                <c:pt idx="27">
                  <c:v>Belford</c:v>
                </c:pt>
                <c:pt idx="28">
                  <c:v>Ayr</c:v>
                </c:pt>
              </c:strCache>
            </c:strRef>
          </c:cat>
          <c:val>
            <c:numRef>
              <c:f>'Chart 3.2 DATA'!$B$3:$B$32</c:f>
              <c:numCache>
                <c:formatCode>0</c:formatCode>
                <c:ptCount val="29"/>
                <c:pt idx="0">
                  <c:v>76.279271465741544</c:v>
                </c:pt>
                <c:pt idx="1">
                  <c:v>89.189189189189193</c:v>
                </c:pt>
                <c:pt idx="2">
                  <c:v>85.436893203883486</c:v>
                </c:pt>
                <c:pt idx="3">
                  <c:v>83.568075117370881</c:v>
                </c:pt>
                <c:pt idx="4">
                  <c:v>84.615384615384613</c:v>
                </c:pt>
                <c:pt idx="5">
                  <c:v>81.851851851851848</c:v>
                </c:pt>
                <c:pt idx="6">
                  <c:v>82.5</c:v>
                </c:pt>
                <c:pt idx="7">
                  <c:v>87.5</c:v>
                </c:pt>
                <c:pt idx="8">
                  <c:v>73.899371069182379</c:v>
                </c:pt>
                <c:pt idx="9">
                  <c:v>81.917808219178085</c:v>
                </c:pt>
                <c:pt idx="10">
                  <c:v>84.26229508196721</c:v>
                </c:pt>
                <c:pt idx="11">
                  <c:v>77.019937040923409</c:v>
                </c:pt>
                <c:pt idx="12">
                  <c:v>64.285714285714292</c:v>
                </c:pt>
                <c:pt idx="13">
                  <c:v>65.202702702702695</c:v>
                </c:pt>
                <c:pt idx="14">
                  <c:v>79.458598726114644</c:v>
                </c:pt>
                <c:pt idx="15">
                  <c:v>79.1015625</c:v>
                </c:pt>
                <c:pt idx="16">
                  <c:v>82.130584192439855</c:v>
                </c:pt>
                <c:pt idx="17">
                  <c:v>75</c:v>
                </c:pt>
                <c:pt idx="18">
                  <c:v>81.381381381381374</c:v>
                </c:pt>
                <c:pt idx="19">
                  <c:v>71.512770137524555</c:v>
                </c:pt>
                <c:pt idx="20">
                  <c:v>71.907216494845358</c:v>
                </c:pt>
                <c:pt idx="21">
                  <c:v>72.727272727272734</c:v>
                </c:pt>
                <c:pt idx="22">
                  <c:v>78.787878787878782</c:v>
                </c:pt>
                <c:pt idx="23">
                  <c:v>66.931918656056581</c:v>
                </c:pt>
                <c:pt idx="24">
                  <c:v>66.161616161616166</c:v>
                </c:pt>
                <c:pt idx="25">
                  <c:v>57.142857142857139</c:v>
                </c:pt>
                <c:pt idx="26">
                  <c:v>68.619246861924694</c:v>
                </c:pt>
                <c:pt idx="27">
                  <c:v>85.294117647058826</c:v>
                </c:pt>
                <c:pt idx="28">
                  <c:v>21.739130434782609</c:v>
                </c:pt>
              </c:numCache>
            </c:numRef>
          </c:val>
          <c:extLst>
            <c:ext xmlns:c16="http://schemas.microsoft.com/office/drawing/2014/chart" uri="{C3380CC4-5D6E-409C-BE32-E72D297353CC}">
              <c16:uniqueId val="{00000000-A81C-44F4-B247-2C1294F82C6D}"/>
            </c:ext>
          </c:extLst>
        </c:ser>
        <c:ser>
          <c:idx val="1"/>
          <c:order val="1"/>
          <c:tx>
            <c:strRef>
              <c:f>'Chart 3.2 DATA'!$C$2</c:f>
              <c:strCache>
                <c:ptCount val="1"/>
                <c:pt idx="0">
                  <c:v>2018 (%)</c:v>
                </c:pt>
              </c:strCache>
            </c:strRef>
          </c:tx>
          <c:spPr>
            <a:solidFill>
              <a:srgbClr val="FFC000"/>
            </a:solidFill>
          </c:spPr>
          <c:invertIfNegative val="0"/>
          <c:dPt>
            <c:idx val="0"/>
            <c:invertIfNegative val="0"/>
            <c:bubble3D val="0"/>
            <c:spPr>
              <a:solidFill>
                <a:srgbClr val="99CC00"/>
              </a:solidFill>
            </c:spPr>
            <c:extLst>
              <c:ext xmlns:c16="http://schemas.microsoft.com/office/drawing/2014/chart" uri="{C3380CC4-5D6E-409C-BE32-E72D297353CC}">
                <c16:uniqueId val="{00000001-A81C-44F4-B247-2C1294F82C6D}"/>
              </c:ext>
            </c:extLst>
          </c:dPt>
          <c:dPt>
            <c:idx val="2"/>
            <c:invertIfNegative val="0"/>
            <c:bubble3D val="0"/>
            <c:spPr>
              <a:solidFill>
                <a:srgbClr val="99CC00"/>
              </a:solidFill>
            </c:spPr>
            <c:extLst>
              <c:ext xmlns:c16="http://schemas.microsoft.com/office/drawing/2014/chart" uri="{C3380CC4-5D6E-409C-BE32-E72D297353CC}">
                <c16:uniqueId val="{00000002-A81C-44F4-B247-2C1294F82C6D}"/>
              </c:ext>
            </c:extLst>
          </c:dPt>
          <c:dPt>
            <c:idx val="8"/>
            <c:invertIfNegative val="0"/>
            <c:bubble3D val="0"/>
            <c:spPr>
              <a:solidFill>
                <a:srgbClr val="99CC00"/>
              </a:solidFill>
            </c:spPr>
            <c:extLst>
              <c:ext xmlns:c16="http://schemas.microsoft.com/office/drawing/2014/chart" uri="{C3380CC4-5D6E-409C-BE32-E72D297353CC}">
                <c16:uniqueId val="{00000003-A81C-44F4-B247-2C1294F82C6D}"/>
              </c:ext>
            </c:extLst>
          </c:dPt>
          <c:dPt>
            <c:idx val="13"/>
            <c:invertIfNegative val="0"/>
            <c:bubble3D val="0"/>
            <c:spPr>
              <a:solidFill>
                <a:srgbClr val="99CC00"/>
              </a:solidFill>
            </c:spPr>
            <c:extLst>
              <c:ext xmlns:c16="http://schemas.microsoft.com/office/drawing/2014/chart" uri="{C3380CC4-5D6E-409C-BE32-E72D297353CC}">
                <c16:uniqueId val="{00000004-A81C-44F4-B247-2C1294F82C6D}"/>
              </c:ext>
            </c:extLst>
          </c:dPt>
          <c:dPt>
            <c:idx val="23"/>
            <c:invertIfNegative val="0"/>
            <c:bubble3D val="0"/>
            <c:spPr>
              <a:solidFill>
                <a:srgbClr val="FFC000"/>
              </a:solidFill>
              <a:ln w="25400">
                <a:noFill/>
              </a:ln>
            </c:spPr>
            <c:extLst>
              <c:ext xmlns:c16="http://schemas.microsoft.com/office/drawing/2014/chart" uri="{C3380CC4-5D6E-409C-BE32-E72D297353CC}">
                <c16:uniqueId val="{00000005-A81C-44F4-B247-2C1294F82C6D}"/>
              </c:ext>
            </c:extLst>
          </c:dPt>
          <c:cat>
            <c:strRef>
              <c:f>'Chart 3.2 DATA'!$A$3:$A$32</c:f>
              <c:strCache>
                <c:ptCount val="29"/>
                <c:pt idx="0">
                  <c:v>Scotland</c:v>
                </c:pt>
                <c:pt idx="1">
                  <c:v>L&amp;I</c:v>
                </c:pt>
                <c:pt idx="2">
                  <c:v>Crosshouse</c:v>
                </c:pt>
                <c:pt idx="3">
                  <c:v>IRH</c:v>
                </c:pt>
                <c:pt idx="4">
                  <c:v>Borders</c:v>
                </c:pt>
                <c:pt idx="5">
                  <c:v>SJH</c:v>
                </c:pt>
                <c:pt idx="6">
                  <c:v>GCH</c:v>
                </c:pt>
                <c:pt idx="7">
                  <c:v>Dr Grays</c:v>
                </c:pt>
                <c:pt idx="8">
                  <c:v>GRI</c:v>
                </c:pt>
                <c:pt idx="9">
                  <c:v>RAH</c:v>
                </c:pt>
                <c:pt idx="10">
                  <c:v>VHK</c:v>
                </c:pt>
                <c:pt idx="11">
                  <c:v>RIE</c:v>
                </c:pt>
                <c:pt idx="12">
                  <c:v>Western Isles</c:v>
                </c:pt>
                <c:pt idx="13">
                  <c:v>Monklands</c:v>
                </c:pt>
                <c:pt idx="14">
                  <c:v>ARI</c:v>
                </c:pt>
                <c:pt idx="15">
                  <c:v>FVRH</c:v>
                </c:pt>
                <c:pt idx="16">
                  <c:v>Hairmyres</c:v>
                </c:pt>
                <c:pt idx="17">
                  <c:v>Caithness</c:v>
                </c:pt>
                <c:pt idx="18">
                  <c:v>Raigmore</c:v>
                </c:pt>
                <c:pt idx="19">
                  <c:v>Ninewells</c:v>
                </c:pt>
                <c:pt idx="20">
                  <c:v>Wishaw</c:v>
                </c:pt>
                <c:pt idx="21">
                  <c:v>Gilbert Bain</c:v>
                </c:pt>
                <c:pt idx="22">
                  <c:v>Balfour</c:v>
                </c:pt>
                <c:pt idx="23">
                  <c:v>QUEH</c:v>
                </c:pt>
                <c:pt idx="24">
                  <c:v>PRI</c:v>
                </c:pt>
                <c:pt idx="25">
                  <c:v>DGRI</c:v>
                </c:pt>
                <c:pt idx="26">
                  <c:v>WGH</c:v>
                </c:pt>
                <c:pt idx="27">
                  <c:v>Belford</c:v>
                </c:pt>
                <c:pt idx="28">
                  <c:v>Ayr</c:v>
                </c:pt>
              </c:strCache>
            </c:strRef>
          </c:cat>
          <c:val>
            <c:numRef>
              <c:f>'Chart 3.2 DATA'!$C$3:$C$32</c:f>
              <c:numCache>
                <c:formatCode>0</c:formatCode>
                <c:ptCount val="29"/>
                <c:pt idx="0">
                  <c:v>79.547878012369381</c:v>
                </c:pt>
                <c:pt idx="1">
                  <c:v>90.322580645161281</c:v>
                </c:pt>
                <c:pt idx="2">
                  <c:v>90.228426395939081</c:v>
                </c:pt>
                <c:pt idx="3">
                  <c:v>86.602870813397132</c:v>
                </c:pt>
                <c:pt idx="4">
                  <c:v>86.516853932584269</c:v>
                </c:pt>
                <c:pt idx="5">
                  <c:v>84.532374100719423</c:v>
                </c:pt>
                <c:pt idx="6">
                  <c:v>84.090909090909093</c:v>
                </c:pt>
                <c:pt idx="7">
                  <c:v>83.766233766233768</c:v>
                </c:pt>
                <c:pt idx="8">
                  <c:v>82.670906200317958</c:v>
                </c:pt>
                <c:pt idx="9">
                  <c:v>82.505910165484636</c:v>
                </c:pt>
                <c:pt idx="10">
                  <c:v>81.462799495586381</c:v>
                </c:pt>
                <c:pt idx="11">
                  <c:v>81.454162276080083</c:v>
                </c:pt>
                <c:pt idx="12">
                  <c:v>80.555555555555557</c:v>
                </c:pt>
                <c:pt idx="13">
                  <c:v>80</c:v>
                </c:pt>
                <c:pt idx="14">
                  <c:v>79.84615384615384</c:v>
                </c:pt>
                <c:pt idx="15">
                  <c:v>79.6875</c:v>
                </c:pt>
                <c:pt idx="16">
                  <c:v>79.153094462540722</c:v>
                </c:pt>
                <c:pt idx="17">
                  <c:v>78.723404255319153</c:v>
                </c:pt>
                <c:pt idx="18">
                  <c:v>78.025477707006374</c:v>
                </c:pt>
                <c:pt idx="19">
                  <c:v>77.554438860971516</c:v>
                </c:pt>
                <c:pt idx="20">
                  <c:v>76.25</c:v>
                </c:pt>
                <c:pt idx="21">
                  <c:v>73.529411764705884</c:v>
                </c:pt>
                <c:pt idx="22">
                  <c:v>72.727272727272734</c:v>
                </c:pt>
                <c:pt idx="23">
                  <c:v>72.072936660268709</c:v>
                </c:pt>
                <c:pt idx="24">
                  <c:v>69.565217391304344</c:v>
                </c:pt>
                <c:pt idx="25">
                  <c:v>68.780487804878049</c:v>
                </c:pt>
                <c:pt idx="26">
                  <c:v>66.210045662100455</c:v>
                </c:pt>
                <c:pt idx="27">
                  <c:v>58.333333333333336</c:v>
                </c:pt>
                <c:pt idx="28">
                  <c:v>21.875</c:v>
                </c:pt>
              </c:numCache>
            </c:numRef>
          </c:val>
          <c:extLst>
            <c:ext xmlns:c16="http://schemas.microsoft.com/office/drawing/2014/chart" uri="{C3380CC4-5D6E-409C-BE32-E72D297353CC}">
              <c16:uniqueId val="{00000006-A81C-44F4-B247-2C1294F82C6D}"/>
            </c:ext>
          </c:extLst>
        </c:ser>
        <c:dLbls>
          <c:showLegendKey val="0"/>
          <c:showVal val="0"/>
          <c:showCatName val="0"/>
          <c:showSerName val="0"/>
          <c:showPercent val="0"/>
          <c:showBubbleSize val="0"/>
        </c:dLbls>
        <c:gapWidth val="150"/>
        <c:axId val="112170496"/>
        <c:axId val="112172032"/>
      </c:barChart>
      <c:lineChart>
        <c:grouping val="standard"/>
        <c:varyColors val="0"/>
        <c:ser>
          <c:idx val="2"/>
          <c:order val="2"/>
          <c:tx>
            <c:strRef>
              <c:f>'Chart 3.2 DATA'!$D$2</c:f>
              <c:strCache>
                <c:ptCount val="1"/>
                <c:pt idx="0">
                  <c:v>Stroke Standard</c:v>
                </c:pt>
              </c:strCache>
            </c:strRef>
          </c:tx>
          <c:spPr>
            <a:ln>
              <a:solidFill>
                <a:srgbClr val="4F81BD"/>
              </a:solidFill>
            </a:ln>
          </c:spPr>
          <c:marker>
            <c:symbol val="none"/>
          </c:marker>
          <c:cat>
            <c:strRef>
              <c:f>'Chart 3.2 DATA'!$O$3:$O$32</c:f>
              <c:strCache>
                <c:ptCount val="29"/>
                <c:pt idx="0">
                  <c:v>Scotland</c:v>
                </c:pt>
                <c:pt idx="1">
                  <c:v>L&amp;I</c:v>
                </c:pt>
                <c:pt idx="2">
                  <c:v>Crosshouse</c:v>
                </c:pt>
                <c:pt idx="3">
                  <c:v>IRH</c:v>
                </c:pt>
                <c:pt idx="4">
                  <c:v>Borders</c:v>
                </c:pt>
                <c:pt idx="5">
                  <c:v>SJH</c:v>
                </c:pt>
                <c:pt idx="6">
                  <c:v>GCH</c:v>
                </c:pt>
                <c:pt idx="7">
                  <c:v>Dr Grays</c:v>
                </c:pt>
                <c:pt idx="8">
                  <c:v>GRI</c:v>
                </c:pt>
                <c:pt idx="9">
                  <c:v>RAH</c:v>
                </c:pt>
                <c:pt idx="10">
                  <c:v>VHK</c:v>
                </c:pt>
                <c:pt idx="11">
                  <c:v>RIE</c:v>
                </c:pt>
                <c:pt idx="12">
                  <c:v>Western Isles</c:v>
                </c:pt>
                <c:pt idx="13">
                  <c:v>Monklands</c:v>
                </c:pt>
                <c:pt idx="14">
                  <c:v>ARI</c:v>
                </c:pt>
                <c:pt idx="15">
                  <c:v>FVRH</c:v>
                </c:pt>
                <c:pt idx="16">
                  <c:v>Hairmyres</c:v>
                </c:pt>
                <c:pt idx="17">
                  <c:v>Caithness</c:v>
                </c:pt>
                <c:pt idx="18">
                  <c:v>Raigmore</c:v>
                </c:pt>
                <c:pt idx="19">
                  <c:v>Ninewells</c:v>
                </c:pt>
                <c:pt idx="20">
                  <c:v>Wishaw</c:v>
                </c:pt>
                <c:pt idx="21">
                  <c:v>Gilbert Bain</c:v>
                </c:pt>
                <c:pt idx="22">
                  <c:v>Balfour</c:v>
                </c:pt>
                <c:pt idx="23">
                  <c:v>QUEH</c:v>
                </c:pt>
                <c:pt idx="24">
                  <c:v>PRI</c:v>
                </c:pt>
                <c:pt idx="25">
                  <c:v>DGRI</c:v>
                </c:pt>
                <c:pt idx="26">
                  <c:v>WGH</c:v>
                </c:pt>
                <c:pt idx="27">
                  <c:v>Belford</c:v>
                </c:pt>
                <c:pt idx="28">
                  <c:v>Ayr</c:v>
                </c:pt>
              </c:strCache>
            </c:strRef>
          </c:cat>
          <c:val>
            <c:numRef>
              <c:f>'Chart 3.2 DATA'!$D$3:$D$32</c:f>
              <c:numCache>
                <c:formatCode>General</c:formatCode>
                <c:ptCount val="29"/>
                <c:pt idx="0" formatCode="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numCache>
            </c:numRef>
          </c:val>
          <c:smooth val="0"/>
          <c:extLst>
            <c:ext xmlns:c16="http://schemas.microsoft.com/office/drawing/2014/chart" uri="{C3380CC4-5D6E-409C-BE32-E72D297353CC}">
              <c16:uniqueId val="{00000007-A81C-44F4-B247-2C1294F82C6D}"/>
            </c:ext>
          </c:extLst>
        </c:ser>
        <c:dLbls>
          <c:showLegendKey val="0"/>
          <c:showVal val="0"/>
          <c:showCatName val="0"/>
          <c:showSerName val="0"/>
          <c:showPercent val="0"/>
          <c:showBubbleSize val="0"/>
        </c:dLbls>
        <c:marker val="1"/>
        <c:smooth val="0"/>
        <c:axId val="112170496"/>
        <c:axId val="112172032"/>
      </c:lineChart>
      <c:catAx>
        <c:axId val="11217049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2172032"/>
        <c:crosses val="autoZero"/>
        <c:auto val="1"/>
        <c:lblAlgn val="ctr"/>
        <c:lblOffset val="100"/>
        <c:noMultiLvlLbl val="0"/>
      </c:catAx>
      <c:valAx>
        <c:axId val="112172032"/>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170496"/>
        <c:crosses val="autoZero"/>
        <c:crossBetween val="between"/>
      </c:valAx>
      <c:spPr>
        <a:ln>
          <a:solidFill>
            <a:schemeClr val="bg1">
              <a:lumMod val="75000"/>
            </a:schemeClr>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8000263933488E-2"/>
          <c:y val="3.4668289414642839E-2"/>
          <c:w val="0.89706919041407662"/>
          <c:h val="0.7543663599426752"/>
        </c:manualLayout>
      </c:layout>
      <c:barChart>
        <c:barDir val="col"/>
        <c:grouping val="clustered"/>
        <c:varyColors val="0"/>
        <c:ser>
          <c:idx val="0"/>
          <c:order val="0"/>
          <c:tx>
            <c:strRef>
              <c:f>'Chart 3.3 DATA'!$B$2</c:f>
              <c:strCache>
                <c:ptCount val="1"/>
                <c:pt idx="0">
                  <c:v>2017 (%)</c:v>
                </c:pt>
              </c:strCache>
            </c:strRef>
          </c:tx>
          <c:spPr>
            <a:solidFill>
              <a:schemeClr val="bg1">
                <a:lumMod val="65000"/>
              </a:schemeClr>
            </a:solidFill>
          </c:spPr>
          <c:invertIfNegative val="0"/>
          <c:cat>
            <c:strRef>
              <c:f>'Chart 3.3 DATA'!$A$3:$A$32</c:f>
              <c:strCache>
                <c:ptCount val="30"/>
                <c:pt idx="0">
                  <c:v>Scotland</c:v>
                </c:pt>
                <c:pt idx="1">
                  <c:v>Belford</c:v>
                </c:pt>
                <c:pt idx="2">
                  <c:v>Wishaw</c:v>
                </c:pt>
                <c:pt idx="3">
                  <c:v>Hairmyres</c:v>
                </c:pt>
                <c:pt idx="4">
                  <c:v>Borders</c:v>
                </c:pt>
                <c:pt idx="5">
                  <c:v>GCH</c:v>
                </c:pt>
                <c:pt idx="6">
                  <c:v>Western Isles</c:v>
                </c:pt>
                <c:pt idx="7">
                  <c:v>DGRI</c:v>
                </c:pt>
                <c:pt idx="8">
                  <c:v>QUEH</c:v>
                </c:pt>
                <c:pt idx="9">
                  <c:v>VHK</c:v>
                </c:pt>
                <c:pt idx="10">
                  <c:v>SJH</c:v>
                </c:pt>
                <c:pt idx="11">
                  <c:v>FVRH</c:v>
                </c:pt>
                <c:pt idx="12">
                  <c:v>ARI</c:v>
                </c:pt>
                <c:pt idx="13">
                  <c:v>IRH</c:v>
                </c:pt>
                <c:pt idx="14">
                  <c:v>Dr Grays</c:v>
                </c:pt>
                <c:pt idx="15">
                  <c:v>Raigmore</c:v>
                </c:pt>
                <c:pt idx="16">
                  <c:v>WGH</c:v>
                </c:pt>
                <c:pt idx="17">
                  <c:v>Monklands</c:v>
                </c:pt>
                <c:pt idx="18">
                  <c:v>Balfour</c:v>
                </c:pt>
                <c:pt idx="19">
                  <c:v>GRI</c:v>
                </c:pt>
                <c:pt idx="20">
                  <c:v>RIE</c:v>
                </c:pt>
                <c:pt idx="21">
                  <c:v>Crosshouse</c:v>
                </c:pt>
                <c:pt idx="22">
                  <c:v>Caithness</c:v>
                </c:pt>
                <c:pt idx="23">
                  <c:v>PRI</c:v>
                </c:pt>
                <c:pt idx="24">
                  <c:v>Gilbert Bain</c:v>
                </c:pt>
                <c:pt idx="25">
                  <c:v>RAH</c:v>
                </c:pt>
                <c:pt idx="26">
                  <c:v>Ninewells</c:v>
                </c:pt>
                <c:pt idx="27">
                  <c:v>Ayr</c:v>
                </c:pt>
                <c:pt idx="28">
                  <c:v>L&amp;I</c:v>
                </c:pt>
                <c:pt idx="29">
                  <c:v>U&amp;B</c:v>
                </c:pt>
              </c:strCache>
            </c:strRef>
          </c:cat>
          <c:val>
            <c:numRef>
              <c:f>'Chart 3.3 DATA'!$B$3:$B$31</c:f>
              <c:numCache>
                <c:formatCode>0</c:formatCode>
                <c:ptCount val="29"/>
                <c:pt idx="0">
                  <c:v>93.213356461405027</c:v>
                </c:pt>
                <c:pt idx="1">
                  <c:v>94.117647058823522</c:v>
                </c:pt>
                <c:pt idx="2">
                  <c:v>96.907216494845358</c:v>
                </c:pt>
                <c:pt idx="3">
                  <c:v>97.250859106529205</c:v>
                </c:pt>
                <c:pt idx="4">
                  <c:v>99.45054945054946</c:v>
                </c:pt>
                <c:pt idx="5">
                  <c:v>95</c:v>
                </c:pt>
                <c:pt idx="6">
                  <c:v>90.476190476190482</c:v>
                </c:pt>
                <c:pt idx="7">
                  <c:v>89.047619047619037</c:v>
                </c:pt>
                <c:pt idx="8">
                  <c:v>96.640141467727673</c:v>
                </c:pt>
                <c:pt idx="9">
                  <c:v>96.06557377049181</c:v>
                </c:pt>
                <c:pt idx="10">
                  <c:v>93.333333333333329</c:v>
                </c:pt>
                <c:pt idx="11">
                  <c:v>92.578125</c:v>
                </c:pt>
                <c:pt idx="12">
                  <c:v>95.063694267515913</c:v>
                </c:pt>
                <c:pt idx="13">
                  <c:v>91.549295774647888</c:v>
                </c:pt>
                <c:pt idx="14">
                  <c:v>97.058823529411768</c:v>
                </c:pt>
                <c:pt idx="15">
                  <c:v>93.093093093093088</c:v>
                </c:pt>
                <c:pt idx="16">
                  <c:v>91.213389121338921</c:v>
                </c:pt>
                <c:pt idx="17">
                  <c:v>87.837837837837839</c:v>
                </c:pt>
                <c:pt idx="18">
                  <c:v>93.939393939393938</c:v>
                </c:pt>
                <c:pt idx="19">
                  <c:v>92.767295597484278</c:v>
                </c:pt>
                <c:pt idx="20">
                  <c:v>92.549842602308502</c:v>
                </c:pt>
                <c:pt idx="21">
                  <c:v>92.597087378640779</c:v>
                </c:pt>
                <c:pt idx="22">
                  <c:v>96.428571428571431</c:v>
                </c:pt>
                <c:pt idx="23">
                  <c:v>94.949494949494948</c:v>
                </c:pt>
                <c:pt idx="24">
                  <c:v>84.848484848484844</c:v>
                </c:pt>
                <c:pt idx="25">
                  <c:v>91.506849315068493</c:v>
                </c:pt>
                <c:pt idx="26">
                  <c:v>83.497053045186647</c:v>
                </c:pt>
                <c:pt idx="27">
                  <c:v>78.260869565217391</c:v>
                </c:pt>
                <c:pt idx="28">
                  <c:v>89.189189189189193</c:v>
                </c:pt>
              </c:numCache>
            </c:numRef>
          </c:val>
          <c:extLst>
            <c:ext xmlns:c16="http://schemas.microsoft.com/office/drawing/2014/chart" uri="{C3380CC4-5D6E-409C-BE32-E72D297353CC}">
              <c16:uniqueId val="{00000000-72EC-4C5D-B37B-C3D30311DF4C}"/>
            </c:ext>
          </c:extLst>
        </c:ser>
        <c:ser>
          <c:idx val="1"/>
          <c:order val="1"/>
          <c:tx>
            <c:strRef>
              <c:f>'Chart 3.3 DATA'!$C$2</c:f>
              <c:strCache>
                <c:ptCount val="1"/>
                <c:pt idx="0">
                  <c:v>2018 (%)</c:v>
                </c:pt>
              </c:strCache>
            </c:strRef>
          </c:tx>
          <c:spPr>
            <a:solidFill>
              <a:srgbClr val="FFC000"/>
            </a:solidFill>
          </c:spPr>
          <c:invertIfNegative val="0"/>
          <c:dPt>
            <c:idx val="7"/>
            <c:invertIfNegative val="0"/>
            <c:bubble3D val="0"/>
            <c:spPr>
              <a:solidFill>
                <a:srgbClr val="99CC00"/>
              </a:solidFill>
            </c:spPr>
            <c:extLst>
              <c:ext xmlns:c16="http://schemas.microsoft.com/office/drawing/2014/chart" uri="{C3380CC4-5D6E-409C-BE32-E72D297353CC}">
                <c16:uniqueId val="{00000001-72EC-4C5D-B37B-C3D30311DF4C}"/>
              </c:ext>
            </c:extLst>
          </c:dPt>
          <c:dPt>
            <c:idx val="23"/>
            <c:invertIfNegative val="0"/>
            <c:bubble3D val="0"/>
            <c:spPr>
              <a:solidFill>
                <a:srgbClr val="FFC000"/>
              </a:solidFill>
              <a:ln w="25400">
                <a:noFill/>
              </a:ln>
            </c:spPr>
            <c:extLst>
              <c:ext xmlns:c16="http://schemas.microsoft.com/office/drawing/2014/chart" uri="{C3380CC4-5D6E-409C-BE32-E72D297353CC}">
                <c16:uniqueId val="{00000002-72EC-4C5D-B37B-C3D30311DF4C}"/>
              </c:ext>
            </c:extLst>
          </c:dPt>
          <c:cat>
            <c:strRef>
              <c:f>'Chart 3.3 DATA'!$A$3:$A$32</c:f>
              <c:strCache>
                <c:ptCount val="30"/>
                <c:pt idx="0">
                  <c:v>Scotland</c:v>
                </c:pt>
                <c:pt idx="1">
                  <c:v>Belford</c:v>
                </c:pt>
                <c:pt idx="2">
                  <c:v>Wishaw</c:v>
                </c:pt>
                <c:pt idx="3">
                  <c:v>Hairmyres</c:v>
                </c:pt>
                <c:pt idx="4">
                  <c:v>Borders</c:v>
                </c:pt>
                <c:pt idx="5">
                  <c:v>GCH</c:v>
                </c:pt>
                <c:pt idx="6">
                  <c:v>Western Isles</c:v>
                </c:pt>
                <c:pt idx="7">
                  <c:v>DGRI</c:v>
                </c:pt>
                <c:pt idx="8">
                  <c:v>QUEH</c:v>
                </c:pt>
                <c:pt idx="9">
                  <c:v>VHK</c:v>
                </c:pt>
                <c:pt idx="10">
                  <c:v>SJH</c:v>
                </c:pt>
                <c:pt idx="11">
                  <c:v>FVRH</c:v>
                </c:pt>
                <c:pt idx="12">
                  <c:v>ARI</c:v>
                </c:pt>
                <c:pt idx="13">
                  <c:v>IRH</c:v>
                </c:pt>
                <c:pt idx="14">
                  <c:v>Dr Grays</c:v>
                </c:pt>
                <c:pt idx="15">
                  <c:v>Raigmore</c:v>
                </c:pt>
                <c:pt idx="16">
                  <c:v>WGH</c:v>
                </c:pt>
                <c:pt idx="17">
                  <c:v>Monklands</c:v>
                </c:pt>
                <c:pt idx="18">
                  <c:v>Balfour</c:v>
                </c:pt>
                <c:pt idx="19">
                  <c:v>GRI</c:v>
                </c:pt>
                <c:pt idx="20">
                  <c:v>RIE</c:v>
                </c:pt>
                <c:pt idx="21">
                  <c:v>Crosshouse</c:v>
                </c:pt>
                <c:pt idx="22">
                  <c:v>Caithness</c:v>
                </c:pt>
                <c:pt idx="23">
                  <c:v>PRI</c:v>
                </c:pt>
                <c:pt idx="24">
                  <c:v>Gilbert Bain</c:v>
                </c:pt>
                <c:pt idx="25">
                  <c:v>RAH</c:v>
                </c:pt>
                <c:pt idx="26">
                  <c:v>Ninewells</c:v>
                </c:pt>
                <c:pt idx="27">
                  <c:v>Ayr</c:v>
                </c:pt>
                <c:pt idx="28">
                  <c:v>L&amp;I</c:v>
                </c:pt>
                <c:pt idx="29">
                  <c:v>U&amp;B</c:v>
                </c:pt>
              </c:strCache>
            </c:strRef>
          </c:cat>
          <c:val>
            <c:numRef>
              <c:f>'Chart 3.3 DATA'!$C$3:$C$31</c:f>
              <c:numCache>
                <c:formatCode>0</c:formatCode>
                <c:ptCount val="29"/>
                <c:pt idx="0">
                  <c:v>94.583066751972694</c:v>
                </c:pt>
                <c:pt idx="1">
                  <c:v>100</c:v>
                </c:pt>
                <c:pt idx="2">
                  <c:v>99</c:v>
                </c:pt>
                <c:pt idx="3">
                  <c:v>98.697068403908787</c:v>
                </c:pt>
                <c:pt idx="4">
                  <c:v>98.31460674157303</c:v>
                </c:pt>
                <c:pt idx="5">
                  <c:v>97.727272727272734</c:v>
                </c:pt>
                <c:pt idx="6">
                  <c:v>97.222222222222214</c:v>
                </c:pt>
                <c:pt idx="7">
                  <c:v>97.073170731707307</c:v>
                </c:pt>
                <c:pt idx="8">
                  <c:v>97.024952015355083</c:v>
                </c:pt>
                <c:pt idx="9">
                  <c:v>96.847414880201768</c:v>
                </c:pt>
                <c:pt idx="10">
                  <c:v>96.762589928057551</c:v>
                </c:pt>
                <c:pt idx="11">
                  <c:v>96.2890625</c:v>
                </c:pt>
                <c:pt idx="12">
                  <c:v>95.538461538461533</c:v>
                </c:pt>
                <c:pt idx="13">
                  <c:v>95.215311004784681</c:v>
                </c:pt>
                <c:pt idx="14">
                  <c:v>94.805194805194802</c:v>
                </c:pt>
                <c:pt idx="15">
                  <c:v>94.267515923566876</c:v>
                </c:pt>
                <c:pt idx="16">
                  <c:v>94.063926940639263</c:v>
                </c:pt>
                <c:pt idx="17">
                  <c:v>93.962264150943398</c:v>
                </c:pt>
                <c:pt idx="18">
                  <c:v>93.939393939393938</c:v>
                </c:pt>
                <c:pt idx="19">
                  <c:v>93.640699523052461</c:v>
                </c:pt>
                <c:pt idx="20">
                  <c:v>93.150684931506845</c:v>
                </c:pt>
                <c:pt idx="21">
                  <c:v>92.131979695431482</c:v>
                </c:pt>
                <c:pt idx="22">
                  <c:v>91.489361702127653</c:v>
                </c:pt>
                <c:pt idx="23">
                  <c:v>91.304347826086953</c:v>
                </c:pt>
                <c:pt idx="24">
                  <c:v>91.17647058823529</c:v>
                </c:pt>
                <c:pt idx="25">
                  <c:v>90.070921985815602</c:v>
                </c:pt>
                <c:pt idx="26">
                  <c:v>89.279731993299833</c:v>
                </c:pt>
                <c:pt idx="27">
                  <c:v>81.25</c:v>
                </c:pt>
                <c:pt idx="28">
                  <c:v>80.645161290322577</c:v>
                </c:pt>
              </c:numCache>
            </c:numRef>
          </c:val>
          <c:extLst>
            <c:ext xmlns:c16="http://schemas.microsoft.com/office/drawing/2014/chart" uri="{C3380CC4-5D6E-409C-BE32-E72D297353CC}">
              <c16:uniqueId val="{00000003-72EC-4C5D-B37B-C3D30311DF4C}"/>
            </c:ext>
          </c:extLst>
        </c:ser>
        <c:dLbls>
          <c:showLegendKey val="0"/>
          <c:showVal val="0"/>
          <c:showCatName val="0"/>
          <c:showSerName val="0"/>
          <c:showPercent val="0"/>
          <c:showBubbleSize val="0"/>
        </c:dLbls>
        <c:gapWidth val="150"/>
        <c:axId val="113042944"/>
        <c:axId val="113044480"/>
      </c:barChart>
      <c:lineChart>
        <c:grouping val="standard"/>
        <c:varyColors val="0"/>
        <c:ser>
          <c:idx val="2"/>
          <c:order val="2"/>
          <c:tx>
            <c:strRef>
              <c:f>'Chart 3.3 DATA'!$D$2</c:f>
              <c:strCache>
                <c:ptCount val="1"/>
                <c:pt idx="0">
                  <c:v>Stroke Standard</c:v>
                </c:pt>
              </c:strCache>
            </c:strRef>
          </c:tx>
          <c:spPr>
            <a:ln>
              <a:solidFill>
                <a:srgbClr val="4F81BD"/>
              </a:solidFill>
            </a:ln>
          </c:spPr>
          <c:marker>
            <c:symbol val="none"/>
          </c:marker>
          <c:cat>
            <c:strRef>
              <c:f>'Chart 3.3 DATA'!$A$3:$A$31</c:f>
              <c:strCache>
                <c:ptCount val="29"/>
                <c:pt idx="0">
                  <c:v>Scotland</c:v>
                </c:pt>
                <c:pt idx="1">
                  <c:v>Belford</c:v>
                </c:pt>
                <c:pt idx="2">
                  <c:v>Wishaw</c:v>
                </c:pt>
                <c:pt idx="3">
                  <c:v>Hairmyres</c:v>
                </c:pt>
                <c:pt idx="4">
                  <c:v>Borders</c:v>
                </c:pt>
                <c:pt idx="5">
                  <c:v>GCH</c:v>
                </c:pt>
                <c:pt idx="6">
                  <c:v>Western Isles</c:v>
                </c:pt>
                <c:pt idx="7">
                  <c:v>DGRI</c:v>
                </c:pt>
                <c:pt idx="8">
                  <c:v>QUEH</c:v>
                </c:pt>
                <c:pt idx="9">
                  <c:v>VHK</c:v>
                </c:pt>
                <c:pt idx="10">
                  <c:v>SJH</c:v>
                </c:pt>
                <c:pt idx="11">
                  <c:v>FVRH</c:v>
                </c:pt>
                <c:pt idx="12">
                  <c:v>ARI</c:v>
                </c:pt>
                <c:pt idx="13">
                  <c:v>IRH</c:v>
                </c:pt>
                <c:pt idx="14">
                  <c:v>Dr Grays</c:v>
                </c:pt>
                <c:pt idx="15">
                  <c:v>Raigmore</c:v>
                </c:pt>
                <c:pt idx="16">
                  <c:v>WGH</c:v>
                </c:pt>
                <c:pt idx="17">
                  <c:v>Monklands</c:v>
                </c:pt>
                <c:pt idx="18">
                  <c:v>Balfour</c:v>
                </c:pt>
                <c:pt idx="19">
                  <c:v>GRI</c:v>
                </c:pt>
                <c:pt idx="20">
                  <c:v>RIE</c:v>
                </c:pt>
                <c:pt idx="21">
                  <c:v>Crosshouse</c:v>
                </c:pt>
                <c:pt idx="22">
                  <c:v>Caithness</c:v>
                </c:pt>
                <c:pt idx="23">
                  <c:v>PRI</c:v>
                </c:pt>
                <c:pt idx="24">
                  <c:v>Gilbert Bain</c:v>
                </c:pt>
                <c:pt idx="25">
                  <c:v>RAH</c:v>
                </c:pt>
                <c:pt idx="26">
                  <c:v>Ninewells</c:v>
                </c:pt>
                <c:pt idx="27">
                  <c:v>Ayr</c:v>
                </c:pt>
                <c:pt idx="28">
                  <c:v>L&amp;I</c:v>
                </c:pt>
              </c:strCache>
            </c:strRef>
          </c:cat>
          <c:val>
            <c:numRef>
              <c:f>'Chart 3.3 DATA'!$D$3:$D$31</c:f>
              <c:numCache>
                <c:formatCode>General</c:formatCode>
                <c:ptCount val="29"/>
                <c:pt idx="0" formatCode="0">
                  <c:v>95</c:v>
                </c:pt>
                <c:pt idx="1">
                  <c:v>95</c:v>
                </c:pt>
                <c:pt idx="2">
                  <c:v>95</c:v>
                </c:pt>
                <c:pt idx="3">
                  <c:v>95</c:v>
                </c:pt>
                <c:pt idx="4">
                  <c:v>95</c:v>
                </c:pt>
                <c:pt idx="5">
                  <c:v>95</c:v>
                </c:pt>
                <c:pt idx="6">
                  <c:v>95</c:v>
                </c:pt>
                <c:pt idx="7">
                  <c:v>95</c:v>
                </c:pt>
                <c:pt idx="8">
                  <c:v>95</c:v>
                </c:pt>
                <c:pt idx="9">
                  <c:v>95</c:v>
                </c:pt>
                <c:pt idx="10">
                  <c:v>95</c:v>
                </c:pt>
                <c:pt idx="11">
                  <c:v>95</c:v>
                </c:pt>
                <c:pt idx="12">
                  <c:v>95</c:v>
                </c:pt>
                <c:pt idx="13">
                  <c:v>95</c:v>
                </c:pt>
                <c:pt idx="14">
                  <c:v>95</c:v>
                </c:pt>
                <c:pt idx="15">
                  <c:v>95</c:v>
                </c:pt>
                <c:pt idx="16">
                  <c:v>95</c:v>
                </c:pt>
                <c:pt idx="17">
                  <c:v>95</c:v>
                </c:pt>
                <c:pt idx="18">
                  <c:v>95</c:v>
                </c:pt>
                <c:pt idx="19">
                  <c:v>95</c:v>
                </c:pt>
                <c:pt idx="20">
                  <c:v>95</c:v>
                </c:pt>
                <c:pt idx="21">
                  <c:v>95</c:v>
                </c:pt>
                <c:pt idx="22">
                  <c:v>95</c:v>
                </c:pt>
                <c:pt idx="23">
                  <c:v>95</c:v>
                </c:pt>
                <c:pt idx="24">
                  <c:v>95</c:v>
                </c:pt>
                <c:pt idx="25">
                  <c:v>95</c:v>
                </c:pt>
                <c:pt idx="26">
                  <c:v>95</c:v>
                </c:pt>
                <c:pt idx="27">
                  <c:v>95</c:v>
                </c:pt>
                <c:pt idx="28">
                  <c:v>95</c:v>
                </c:pt>
              </c:numCache>
            </c:numRef>
          </c:val>
          <c:smooth val="0"/>
          <c:extLst>
            <c:ext xmlns:c16="http://schemas.microsoft.com/office/drawing/2014/chart" uri="{C3380CC4-5D6E-409C-BE32-E72D297353CC}">
              <c16:uniqueId val="{00000004-72EC-4C5D-B37B-C3D30311DF4C}"/>
            </c:ext>
          </c:extLst>
        </c:ser>
        <c:dLbls>
          <c:showLegendKey val="0"/>
          <c:showVal val="0"/>
          <c:showCatName val="0"/>
          <c:showSerName val="0"/>
          <c:showPercent val="0"/>
          <c:showBubbleSize val="0"/>
        </c:dLbls>
        <c:marker val="1"/>
        <c:smooth val="0"/>
        <c:axId val="113042944"/>
        <c:axId val="113044480"/>
      </c:lineChart>
      <c:catAx>
        <c:axId val="11304294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3044480"/>
        <c:crosses val="autoZero"/>
        <c:auto val="1"/>
        <c:lblAlgn val="ctr"/>
        <c:lblOffset val="100"/>
        <c:noMultiLvlLbl val="0"/>
      </c:catAx>
      <c:valAx>
        <c:axId val="113044480"/>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042944"/>
        <c:crosses val="autoZero"/>
        <c:crossBetween val="between"/>
      </c:valAx>
      <c:spPr>
        <a:ln>
          <a:solidFill>
            <a:schemeClr val="bg1">
              <a:lumMod val="75000"/>
            </a:schemeClr>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8000263933488E-2"/>
          <c:y val="3.4668289414642839E-2"/>
          <c:w val="0.89706919041407662"/>
          <c:h val="0.75436635994267498"/>
        </c:manualLayout>
      </c:layout>
      <c:barChart>
        <c:barDir val="col"/>
        <c:grouping val="clustered"/>
        <c:varyColors val="0"/>
        <c:ser>
          <c:idx val="0"/>
          <c:order val="0"/>
          <c:tx>
            <c:strRef>
              <c:f>'Chart 3.4 DATA'!$B$2</c:f>
              <c:strCache>
                <c:ptCount val="1"/>
                <c:pt idx="0">
                  <c:v>2017 (%)</c:v>
                </c:pt>
              </c:strCache>
            </c:strRef>
          </c:tx>
          <c:spPr>
            <a:solidFill>
              <a:schemeClr val="bg1">
                <a:lumMod val="65000"/>
              </a:schemeClr>
            </a:solidFill>
          </c:spPr>
          <c:invertIfNegative val="0"/>
          <c:cat>
            <c:strRef>
              <c:f>'Chart 3.4 DATA'!$A$3:$A$32</c:f>
              <c:strCache>
                <c:ptCount val="29"/>
                <c:pt idx="0">
                  <c:v>Scotland</c:v>
                </c:pt>
                <c:pt idx="1">
                  <c:v>Gilbert Bain</c:v>
                </c:pt>
                <c:pt idx="2">
                  <c:v>Western Isles</c:v>
                </c:pt>
                <c:pt idx="3">
                  <c:v>GCH</c:v>
                </c:pt>
                <c:pt idx="4">
                  <c:v>Wishaw</c:v>
                </c:pt>
                <c:pt idx="5">
                  <c:v>FVRH</c:v>
                </c:pt>
                <c:pt idx="6">
                  <c:v>Borders</c:v>
                </c:pt>
                <c:pt idx="7">
                  <c:v>SJH</c:v>
                </c:pt>
                <c:pt idx="8">
                  <c:v>IRH</c:v>
                </c:pt>
                <c:pt idx="9">
                  <c:v>Monklands</c:v>
                </c:pt>
                <c:pt idx="10">
                  <c:v>Hairmyres</c:v>
                </c:pt>
                <c:pt idx="11">
                  <c:v>GRI</c:v>
                </c:pt>
                <c:pt idx="12">
                  <c:v>Caithness</c:v>
                </c:pt>
                <c:pt idx="13">
                  <c:v>QUEH</c:v>
                </c:pt>
                <c:pt idx="14">
                  <c:v>ARI</c:v>
                </c:pt>
                <c:pt idx="15">
                  <c:v>Dr Grays</c:v>
                </c:pt>
                <c:pt idx="16">
                  <c:v>VHK</c:v>
                </c:pt>
                <c:pt idx="17">
                  <c:v>Raigmore</c:v>
                </c:pt>
                <c:pt idx="18">
                  <c:v>Crosshouse</c:v>
                </c:pt>
                <c:pt idx="19">
                  <c:v>Belford</c:v>
                </c:pt>
                <c:pt idx="20">
                  <c:v>Ninewells</c:v>
                </c:pt>
                <c:pt idx="21">
                  <c:v>DGRI</c:v>
                </c:pt>
                <c:pt idx="22">
                  <c:v>Ayr</c:v>
                </c:pt>
                <c:pt idx="23">
                  <c:v>PRI</c:v>
                </c:pt>
                <c:pt idx="24">
                  <c:v>RAH</c:v>
                </c:pt>
                <c:pt idx="25">
                  <c:v>RIE</c:v>
                </c:pt>
                <c:pt idx="26">
                  <c:v>WGH</c:v>
                </c:pt>
                <c:pt idx="27">
                  <c:v>L&amp;I</c:v>
                </c:pt>
                <c:pt idx="28">
                  <c:v>Balfour</c:v>
                </c:pt>
              </c:strCache>
            </c:strRef>
          </c:cat>
          <c:val>
            <c:numRef>
              <c:f>'Chart 3.4 DATA'!$B$3:$B$31</c:f>
              <c:numCache>
                <c:formatCode>0</c:formatCode>
                <c:ptCount val="29"/>
                <c:pt idx="0">
                  <c:v>90.987868284228767</c:v>
                </c:pt>
                <c:pt idx="1">
                  <c:v>95.652173913043484</c:v>
                </c:pt>
                <c:pt idx="2">
                  <c:v>83.333333333333343</c:v>
                </c:pt>
                <c:pt idx="3">
                  <c:v>86.206896551724128</c:v>
                </c:pt>
                <c:pt idx="4">
                  <c:v>96.126760563380287</c:v>
                </c:pt>
                <c:pt idx="5">
                  <c:v>94.818652849740943</c:v>
                </c:pt>
                <c:pt idx="6">
                  <c:v>99.159663865546221</c:v>
                </c:pt>
                <c:pt idx="7">
                  <c:v>93.650793650793645</c:v>
                </c:pt>
                <c:pt idx="8">
                  <c:v>92.045454545454547</c:v>
                </c:pt>
                <c:pt idx="9">
                  <c:v>86.666666666666671</c:v>
                </c:pt>
                <c:pt idx="10">
                  <c:v>96.33507853403141</c:v>
                </c:pt>
                <c:pt idx="11">
                  <c:v>93.131313131313135</c:v>
                </c:pt>
                <c:pt idx="12">
                  <c:v>90.322580645161281</c:v>
                </c:pt>
                <c:pt idx="13">
                  <c:v>92.717086834733891</c:v>
                </c:pt>
                <c:pt idx="14">
                  <c:v>91.733333333333334</c:v>
                </c:pt>
                <c:pt idx="15">
                  <c:v>90.425531914893625</c:v>
                </c:pt>
                <c:pt idx="16">
                  <c:v>94.212962962962962</c:v>
                </c:pt>
                <c:pt idx="17">
                  <c:v>91.549295774647888</c:v>
                </c:pt>
                <c:pt idx="18">
                  <c:v>91.290824261275276</c:v>
                </c:pt>
                <c:pt idx="19">
                  <c:v>94.73684210526315</c:v>
                </c:pt>
                <c:pt idx="20">
                  <c:v>84.403669724770651</c:v>
                </c:pt>
                <c:pt idx="21">
                  <c:v>83.561643835616437</c:v>
                </c:pt>
                <c:pt idx="22">
                  <c:v>72.727272727272734</c:v>
                </c:pt>
                <c:pt idx="23">
                  <c:v>87.596899224806208</c:v>
                </c:pt>
                <c:pt idx="24">
                  <c:v>88.235294117647058</c:v>
                </c:pt>
                <c:pt idx="25">
                  <c:v>85.061511423550087</c:v>
                </c:pt>
                <c:pt idx="26">
                  <c:v>88.732394366197184</c:v>
                </c:pt>
                <c:pt idx="27">
                  <c:v>95.454545454545453</c:v>
                </c:pt>
                <c:pt idx="28">
                  <c:v>80</c:v>
                </c:pt>
              </c:numCache>
            </c:numRef>
          </c:val>
          <c:extLst>
            <c:ext xmlns:c16="http://schemas.microsoft.com/office/drawing/2014/chart" uri="{C3380CC4-5D6E-409C-BE32-E72D297353CC}">
              <c16:uniqueId val="{00000000-241E-46F5-B3B3-568EA2E8AF93}"/>
            </c:ext>
          </c:extLst>
        </c:ser>
        <c:ser>
          <c:idx val="1"/>
          <c:order val="1"/>
          <c:tx>
            <c:strRef>
              <c:f>'Chart 3.4 DATA'!$C$2</c:f>
              <c:strCache>
                <c:ptCount val="1"/>
                <c:pt idx="0">
                  <c:v>2018 (%)</c:v>
                </c:pt>
              </c:strCache>
            </c:strRef>
          </c:tx>
          <c:spPr>
            <a:solidFill>
              <a:srgbClr val="FFC000"/>
            </a:solidFill>
          </c:spPr>
          <c:invertIfNegative val="0"/>
          <c:dPt>
            <c:idx val="23"/>
            <c:invertIfNegative val="0"/>
            <c:bubble3D val="0"/>
            <c:spPr>
              <a:solidFill>
                <a:srgbClr val="FFC000"/>
              </a:solidFill>
              <a:ln w="25400">
                <a:noFill/>
              </a:ln>
            </c:spPr>
            <c:extLst>
              <c:ext xmlns:c16="http://schemas.microsoft.com/office/drawing/2014/chart" uri="{C3380CC4-5D6E-409C-BE32-E72D297353CC}">
                <c16:uniqueId val="{00000001-241E-46F5-B3B3-568EA2E8AF93}"/>
              </c:ext>
            </c:extLst>
          </c:dPt>
          <c:cat>
            <c:strRef>
              <c:f>'Chart 3.4 DATA'!$A$3:$A$32</c:f>
              <c:strCache>
                <c:ptCount val="29"/>
                <c:pt idx="0">
                  <c:v>Scotland</c:v>
                </c:pt>
                <c:pt idx="1">
                  <c:v>Gilbert Bain</c:v>
                </c:pt>
                <c:pt idx="2">
                  <c:v>Western Isles</c:v>
                </c:pt>
                <c:pt idx="3">
                  <c:v>GCH</c:v>
                </c:pt>
                <c:pt idx="4">
                  <c:v>Wishaw</c:v>
                </c:pt>
                <c:pt idx="5">
                  <c:v>FVRH</c:v>
                </c:pt>
                <c:pt idx="6">
                  <c:v>Borders</c:v>
                </c:pt>
                <c:pt idx="7">
                  <c:v>SJH</c:v>
                </c:pt>
                <c:pt idx="8">
                  <c:v>IRH</c:v>
                </c:pt>
                <c:pt idx="9">
                  <c:v>Monklands</c:v>
                </c:pt>
                <c:pt idx="10">
                  <c:v>Hairmyres</c:v>
                </c:pt>
                <c:pt idx="11">
                  <c:v>GRI</c:v>
                </c:pt>
                <c:pt idx="12">
                  <c:v>Caithness</c:v>
                </c:pt>
                <c:pt idx="13">
                  <c:v>QUEH</c:v>
                </c:pt>
                <c:pt idx="14">
                  <c:v>ARI</c:v>
                </c:pt>
                <c:pt idx="15">
                  <c:v>Dr Grays</c:v>
                </c:pt>
                <c:pt idx="16">
                  <c:v>VHK</c:v>
                </c:pt>
                <c:pt idx="17">
                  <c:v>Raigmore</c:v>
                </c:pt>
                <c:pt idx="18">
                  <c:v>Crosshouse</c:v>
                </c:pt>
                <c:pt idx="19">
                  <c:v>Belford</c:v>
                </c:pt>
                <c:pt idx="20">
                  <c:v>Ninewells</c:v>
                </c:pt>
                <c:pt idx="21">
                  <c:v>DGRI</c:v>
                </c:pt>
                <c:pt idx="22">
                  <c:v>Ayr</c:v>
                </c:pt>
                <c:pt idx="23">
                  <c:v>PRI</c:v>
                </c:pt>
                <c:pt idx="24">
                  <c:v>RAH</c:v>
                </c:pt>
                <c:pt idx="25">
                  <c:v>RIE</c:v>
                </c:pt>
                <c:pt idx="26">
                  <c:v>WGH</c:v>
                </c:pt>
                <c:pt idx="27">
                  <c:v>L&amp;I</c:v>
                </c:pt>
                <c:pt idx="28">
                  <c:v>Balfour</c:v>
                </c:pt>
              </c:strCache>
            </c:strRef>
          </c:cat>
          <c:val>
            <c:numRef>
              <c:f>'Chart 3.4 DATA'!$C$3:$C$31</c:f>
              <c:numCache>
                <c:formatCode>0</c:formatCode>
                <c:ptCount val="29"/>
                <c:pt idx="0">
                  <c:v>91.800030483158054</c:v>
                </c:pt>
                <c:pt idx="1">
                  <c:v>100</c:v>
                </c:pt>
                <c:pt idx="2">
                  <c:v>100</c:v>
                </c:pt>
                <c:pt idx="3">
                  <c:v>96</c:v>
                </c:pt>
                <c:pt idx="4">
                  <c:v>95.625</c:v>
                </c:pt>
                <c:pt idx="5">
                  <c:v>95.561357702349866</c:v>
                </c:pt>
                <c:pt idx="6">
                  <c:v>95.3125</c:v>
                </c:pt>
                <c:pt idx="7">
                  <c:v>94.240837696335078</c:v>
                </c:pt>
                <c:pt idx="8">
                  <c:v>94.021739130434781</c:v>
                </c:pt>
                <c:pt idx="9">
                  <c:v>93.478260869565219</c:v>
                </c:pt>
                <c:pt idx="10">
                  <c:v>93.449781659388648</c:v>
                </c:pt>
                <c:pt idx="11">
                  <c:v>93.075356415478609</c:v>
                </c:pt>
                <c:pt idx="12">
                  <c:v>92.857142857142861</c:v>
                </c:pt>
                <c:pt idx="13">
                  <c:v>92.730210016155084</c:v>
                </c:pt>
                <c:pt idx="14">
                  <c:v>92.700729927007302</c:v>
                </c:pt>
                <c:pt idx="15">
                  <c:v>92.452830188679243</c:v>
                </c:pt>
                <c:pt idx="16">
                  <c:v>92.216582064297796</c:v>
                </c:pt>
                <c:pt idx="17">
                  <c:v>91.878172588832484</c:v>
                </c:pt>
                <c:pt idx="18">
                  <c:v>91.735537190082653</c:v>
                </c:pt>
                <c:pt idx="19">
                  <c:v>91.666666666666657</c:v>
                </c:pt>
                <c:pt idx="20">
                  <c:v>91.232227488151665</c:v>
                </c:pt>
                <c:pt idx="21">
                  <c:v>90.756302521008408</c:v>
                </c:pt>
                <c:pt idx="22">
                  <c:v>88.461538461538453</c:v>
                </c:pt>
                <c:pt idx="23">
                  <c:v>87.857142857142861</c:v>
                </c:pt>
                <c:pt idx="24">
                  <c:v>86.79245283018868</c:v>
                </c:pt>
                <c:pt idx="25">
                  <c:v>86.524822695035468</c:v>
                </c:pt>
                <c:pt idx="26">
                  <c:v>85.714285714285708</c:v>
                </c:pt>
                <c:pt idx="27">
                  <c:v>85</c:v>
                </c:pt>
                <c:pt idx="28">
                  <c:v>83.333333333333343</c:v>
                </c:pt>
              </c:numCache>
            </c:numRef>
          </c:val>
          <c:extLst>
            <c:ext xmlns:c16="http://schemas.microsoft.com/office/drawing/2014/chart" uri="{C3380CC4-5D6E-409C-BE32-E72D297353CC}">
              <c16:uniqueId val="{00000002-241E-46F5-B3B3-568EA2E8AF93}"/>
            </c:ext>
          </c:extLst>
        </c:ser>
        <c:dLbls>
          <c:showLegendKey val="0"/>
          <c:showVal val="0"/>
          <c:showCatName val="0"/>
          <c:showSerName val="0"/>
          <c:showPercent val="0"/>
          <c:showBubbleSize val="0"/>
        </c:dLbls>
        <c:gapWidth val="150"/>
        <c:axId val="110744704"/>
        <c:axId val="110746240"/>
      </c:barChart>
      <c:lineChart>
        <c:grouping val="standard"/>
        <c:varyColors val="0"/>
        <c:ser>
          <c:idx val="2"/>
          <c:order val="2"/>
          <c:tx>
            <c:strRef>
              <c:f>'Chart 3.4 DATA'!$D$2</c:f>
              <c:strCache>
                <c:ptCount val="1"/>
                <c:pt idx="0">
                  <c:v>Stroke Standard</c:v>
                </c:pt>
              </c:strCache>
            </c:strRef>
          </c:tx>
          <c:spPr>
            <a:ln>
              <a:solidFill>
                <a:srgbClr val="4F81BD"/>
              </a:solidFill>
            </a:ln>
          </c:spPr>
          <c:marker>
            <c:symbol val="none"/>
          </c:marker>
          <c:cat>
            <c:strRef>
              <c:f>'Chart 3.3 DATA'!$A$3:$A$32</c:f>
              <c:strCache>
                <c:ptCount val="30"/>
                <c:pt idx="0">
                  <c:v>Scotland</c:v>
                </c:pt>
                <c:pt idx="1">
                  <c:v>Belford</c:v>
                </c:pt>
                <c:pt idx="2">
                  <c:v>Wishaw</c:v>
                </c:pt>
                <c:pt idx="3">
                  <c:v>Hairmyres</c:v>
                </c:pt>
                <c:pt idx="4">
                  <c:v>Borders</c:v>
                </c:pt>
                <c:pt idx="5">
                  <c:v>GCH</c:v>
                </c:pt>
                <c:pt idx="6">
                  <c:v>Western Isles</c:v>
                </c:pt>
                <c:pt idx="7">
                  <c:v>DGRI</c:v>
                </c:pt>
                <c:pt idx="8">
                  <c:v>QUEH</c:v>
                </c:pt>
                <c:pt idx="9">
                  <c:v>VHK</c:v>
                </c:pt>
                <c:pt idx="10">
                  <c:v>SJH</c:v>
                </c:pt>
                <c:pt idx="11">
                  <c:v>FVRH</c:v>
                </c:pt>
                <c:pt idx="12">
                  <c:v>ARI</c:v>
                </c:pt>
                <c:pt idx="13">
                  <c:v>IRH</c:v>
                </c:pt>
                <c:pt idx="14">
                  <c:v>Dr Grays</c:v>
                </c:pt>
                <c:pt idx="15">
                  <c:v>Raigmore</c:v>
                </c:pt>
                <c:pt idx="16">
                  <c:v>WGH</c:v>
                </c:pt>
                <c:pt idx="17">
                  <c:v>Monklands</c:v>
                </c:pt>
                <c:pt idx="18">
                  <c:v>Balfour</c:v>
                </c:pt>
                <c:pt idx="19">
                  <c:v>GRI</c:v>
                </c:pt>
                <c:pt idx="20">
                  <c:v>RIE</c:v>
                </c:pt>
                <c:pt idx="21">
                  <c:v>Crosshouse</c:v>
                </c:pt>
                <c:pt idx="22">
                  <c:v>Caithness</c:v>
                </c:pt>
                <c:pt idx="23">
                  <c:v>PRI</c:v>
                </c:pt>
                <c:pt idx="24">
                  <c:v>Gilbert Bain</c:v>
                </c:pt>
                <c:pt idx="25">
                  <c:v>RAH</c:v>
                </c:pt>
                <c:pt idx="26">
                  <c:v>Ninewells</c:v>
                </c:pt>
                <c:pt idx="27">
                  <c:v>Ayr</c:v>
                </c:pt>
                <c:pt idx="28">
                  <c:v>L&amp;I</c:v>
                </c:pt>
                <c:pt idx="29">
                  <c:v>U&amp;B</c:v>
                </c:pt>
              </c:strCache>
            </c:strRef>
          </c:cat>
          <c:val>
            <c:numRef>
              <c:f>'Chart 3.4 DATA'!$D$3:$D$31</c:f>
              <c:numCache>
                <c:formatCode>0</c:formatCode>
                <c:ptCount val="29"/>
                <c:pt idx="0">
                  <c:v>95</c:v>
                </c:pt>
                <c:pt idx="1">
                  <c:v>95</c:v>
                </c:pt>
                <c:pt idx="2">
                  <c:v>95</c:v>
                </c:pt>
                <c:pt idx="3">
                  <c:v>95</c:v>
                </c:pt>
                <c:pt idx="4">
                  <c:v>95</c:v>
                </c:pt>
                <c:pt idx="5">
                  <c:v>95</c:v>
                </c:pt>
                <c:pt idx="6">
                  <c:v>95</c:v>
                </c:pt>
                <c:pt idx="7">
                  <c:v>95</c:v>
                </c:pt>
                <c:pt idx="8">
                  <c:v>95</c:v>
                </c:pt>
                <c:pt idx="9">
                  <c:v>95</c:v>
                </c:pt>
                <c:pt idx="10">
                  <c:v>95</c:v>
                </c:pt>
                <c:pt idx="11">
                  <c:v>95</c:v>
                </c:pt>
                <c:pt idx="12">
                  <c:v>95</c:v>
                </c:pt>
                <c:pt idx="13">
                  <c:v>95</c:v>
                </c:pt>
                <c:pt idx="14">
                  <c:v>95</c:v>
                </c:pt>
                <c:pt idx="15">
                  <c:v>95</c:v>
                </c:pt>
                <c:pt idx="16">
                  <c:v>95</c:v>
                </c:pt>
                <c:pt idx="17">
                  <c:v>95</c:v>
                </c:pt>
                <c:pt idx="18">
                  <c:v>95</c:v>
                </c:pt>
                <c:pt idx="19">
                  <c:v>95</c:v>
                </c:pt>
                <c:pt idx="20">
                  <c:v>95</c:v>
                </c:pt>
                <c:pt idx="21">
                  <c:v>95</c:v>
                </c:pt>
                <c:pt idx="22">
                  <c:v>95</c:v>
                </c:pt>
                <c:pt idx="23">
                  <c:v>95</c:v>
                </c:pt>
                <c:pt idx="24">
                  <c:v>95</c:v>
                </c:pt>
                <c:pt idx="25">
                  <c:v>95</c:v>
                </c:pt>
                <c:pt idx="26">
                  <c:v>95</c:v>
                </c:pt>
                <c:pt idx="27">
                  <c:v>95</c:v>
                </c:pt>
                <c:pt idx="28">
                  <c:v>95</c:v>
                </c:pt>
              </c:numCache>
            </c:numRef>
          </c:val>
          <c:smooth val="0"/>
          <c:extLst>
            <c:ext xmlns:c16="http://schemas.microsoft.com/office/drawing/2014/chart" uri="{C3380CC4-5D6E-409C-BE32-E72D297353CC}">
              <c16:uniqueId val="{00000003-241E-46F5-B3B3-568EA2E8AF93}"/>
            </c:ext>
          </c:extLst>
        </c:ser>
        <c:dLbls>
          <c:showLegendKey val="0"/>
          <c:showVal val="0"/>
          <c:showCatName val="0"/>
          <c:showSerName val="0"/>
          <c:showPercent val="0"/>
          <c:showBubbleSize val="0"/>
        </c:dLbls>
        <c:marker val="1"/>
        <c:smooth val="0"/>
        <c:axId val="110744704"/>
        <c:axId val="110746240"/>
      </c:lineChart>
      <c:catAx>
        <c:axId val="11074470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0746240"/>
        <c:crosses val="autoZero"/>
        <c:auto val="1"/>
        <c:lblAlgn val="ctr"/>
        <c:lblOffset val="100"/>
        <c:noMultiLvlLbl val="0"/>
      </c:catAx>
      <c:valAx>
        <c:axId val="110746240"/>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744704"/>
        <c:crosses val="autoZero"/>
        <c:crossBetween val="between"/>
      </c:valAx>
      <c:spPr>
        <a:ln>
          <a:solidFill>
            <a:schemeClr val="bg1">
              <a:lumMod val="75000"/>
            </a:schemeClr>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47852730130065E-2"/>
          <c:y val="2.4307651198772567E-2"/>
          <c:w val="0.7266944701631376"/>
          <c:h val="0.84644910054983591"/>
        </c:manualLayout>
      </c:layout>
      <c:barChart>
        <c:barDir val="bar"/>
        <c:grouping val="stacked"/>
        <c:varyColors val="0"/>
        <c:ser>
          <c:idx val="0"/>
          <c:order val="0"/>
          <c:tx>
            <c:strRef>
              <c:f>'Chart 3.5 DATA'!$C$2</c:f>
              <c:strCache>
                <c:ptCount val="1"/>
                <c:pt idx="0">
                  <c:v>Within 4 hours</c:v>
                </c:pt>
              </c:strCache>
            </c:strRef>
          </c:tx>
          <c:spPr>
            <a:solidFill>
              <a:srgbClr val="9999FF"/>
            </a:solidFill>
            <a:ln>
              <a:solidFill>
                <a:schemeClr val="tx1"/>
              </a:solidFill>
            </a:ln>
          </c:spPr>
          <c:invertIfNegative val="0"/>
          <c:dPt>
            <c:idx val="0"/>
            <c:invertIfNegative val="0"/>
            <c:bubble3D val="0"/>
            <c:spPr>
              <a:solidFill>
                <a:srgbClr val="008000"/>
              </a:solidFill>
              <a:ln>
                <a:solidFill>
                  <a:schemeClr val="tx1"/>
                </a:solidFill>
              </a:ln>
            </c:spPr>
            <c:extLst>
              <c:ext xmlns:c16="http://schemas.microsoft.com/office/drawing/2014/chart" uri="{C3380CC4-5D6E-409C-BE32-E72D297353CC}">
                <c16:uniqueId val="{00000000-4811-4B84-B460-8A4C02F8D05C}"/>
              </c:ext>
            </c:extLst>
          </c:dPt>
          <c:cat>
            <c:strRef>
              <c:f>'Chart 3.5 DATA'!$A$3:$A$32</c:f>
              <c:strCache>
                <c:ptCount val="29"/>
                <c:pt idx="0">
                  <c:v>Scotland</c:v>
                </c:pt>
                <c:pt idx="1">
                  <c:v>Borders</c:v>
                </c:pt>
                <c:pt idx="2">
                  <c:v>Western Isles</c:v>
                </c:pt>
                <c:pt idx="3">
                  <c:v>L&amp;I</c:v>
                </c:pt>
                <c:pt idx="4">
                  <c:v>SJH</c:v>
                </c:pt>
                <c:pt idx="5">
                  <c:v>Dr Grays</c:v>
                </c:pt>
                <c:pt idx="6">
                  <c:v>IRH</c:v>
                </c:pt>
                <c:pt idx="7">
                  <c:v>Crosshouse</c:v>
                </c:pt>
                <c:pt idx="8">
                  <c:v>VHK</c:v>
                </c:pt>
                <c:pt idx="9">
                  <c:v>Monklands</c:v>
                </c:pt>
                <c:pt idx="10">
                  <c:v>Wishaw</c:v>
                </c:pt>
                <c:pt idx="11">
                  <c:v>Gilbert Bain</c:v>
                </c:pt>
                <c:pt idx="12">
                  <c:v>GRI</c:v>
                </c:pt>
                <c:pt idx="13">
                  <c:v>RIE</c:v>
                </c:pt>
                <c:pt idx="14">
                  <c:v>GCH</c:v>
                </c:pt>
                <c:pt idx="15">
                  <c:v>RAH</c:v>
                </c:pt>
                <c:pt idx="16">
                  <c:v>Ninewells</c:v>
                </c:pt>
                <c:pt idx="17">
                  <c:v>Hairmyres</c:v>
                </c:pt>
                <c:pt idx="18">
                  <c:v>QUEH</c:v>
                </c:pt>
                <c:pt idx="19">
                  <c:v>DGRI</c:v>
                </c:pt>
                <c:pt idx="20">
                  <c:v>ARI</c:v>
                </c:pt>
                <c:pt idx="21">
                  <c:v>Raigmore</c:v>
                </c:pt>
                <c:pt idx="22">
                  <c:v>Caithness</c:v>
                </c:pt>
                <c:pt idx="23">
                  <c:v>FVRH</c:v>
                </c:pt>
                <c:pt idx="24">
                  <c:v>PRI</c:v>
                </c:pt>
                <c:pt idx="25">
                  <c:v>WGH</c:v>
                </c:pt>
                <c:pt idx="26">
                  <c:v>Balfour</c:v>
                </c:pt>
                <c:pt idx="27">
                  <c:v>Belford</c:v>
                </c:pt>
                <c:pt idx="28">
                  <c:v>Ayr</c:v>
                </c:pt>
              </c:strCache>
            </c:strRef>
          </c:cat>
          <c:val>
            <c:numRef>
              <c:f>'Chart 3.5 DATA'!$C$3:$C$32</c:f>
              <c:numCache>
                <c:formatCode>0</c:formatCode>
                <c:ptCount val="29"/>
                <c:pt idx="0">
                  <c:v>79.547878012369381</c:v>
                </c:pt>
                <c:pt idx="1">
                  <c:v>86.516853932584269</c:v>
                </c:pt>
                <c:pt idx="2">
                  <c:v>80.555555555555557</c:v>
                </c:pt>
                <c:pt idx="3">
                  <c:v>90.322580645161281</c:v>
                </c:pt>
                <c:pt idx="4">
                  <c:v>84.532374100719423</c:v>
                </c:pt>
                <c:pt idx="5">
                  <c:v>83.766233766233768</c:v>
                </c:pt>
                <c:pt idx="6">
                  <c:v>86.602870813397132</c:v>
                </c:pt>
                <c:pt idx="7">
                  <c:v>90.228426395939081</c:v>
                </c:pt>
                <c:pt idx="8">
                  <c:v>81.462799495586381</c:v>
                </c:pt>
                <c:pt idx="9">
                  <c:v>80</c:v>
                </c:pt>
                <c:pt idx="10">
                  <c:v>76.25</c:v>
                </c:pt>
                <c:pt idx="11">
                  <c:v>73.529411764705884</c:v>
                </c:pt>
                <c:pt idx="12">
                  <c:v>82.670906200317958</c:v>
                </c:pt>
                <c:pt idx="13">
                  <c:v>81.454162276080083</c:v>
                </c:pt>
                <c:pt idx="14">
                  <c:v>84.090909090909093</c:v>
                </c:pt>
                <c:pt idx="15">
                  <c:v>82.505910165484636</c:v>
                </c:pt>
                <c:pt idx="16">
                  <c:v>77.554438860971516</c:v>
                </c:pt>
                <c:pt idx="17">
                  <c:v>79.153094462540722</c:v>
                </c:pt>
                <c:pt idx="18">
                  <c:v>72.072936660268709</c:v>
                </c:pt>
                <c:pt idx="19">
                  <c:v>68.780487804878049</c:v>
                </c:pt>
                <c:pt idx="20">
                  <c:v>79.84615384615384</c:v>
                </c:pt>
                <c:pt idx="21">
                  <c:v>78.025477707006374</c:v>
                </c:pt>
                <c:pt idx="22">
                  <c:v>78.723404255319153</c:v>
                </c:pt>
                <c:pt idx="23">
                  <c:v>79.6875</c:v>
                </c:pt>
                <c:pt idx="24">
                  <c:v>69.565217391304344</c:v>
                </c:pt>
                <c:pt idx="25">
                  <c:v>66.210045662100455</c:v>
                </c:pt>
                <c:pt idx="26">
                  <c:v>72.727272727272734</c:v>
                </c:pt>
                <c:pt idx="27">
                  <c:v>58.333333333333336</c:v>
                </c:pt>
                <c:pt idx="28">
                  <c:v>21.875</c:v>
                </c:pt>
              </c:numCache>
            </c:numRef>
          </c:val>
          <c:extLst>
            <c:ext xmlns:c16="http://schemas.microsoft.com/office/drawing/2014/chart" uri="{C3380CC4-5D6E-409C-BE32-E72D297353CC}">
              <c16:uniqueId val="{00000001-4811-4B84-B460-8A4C02F8D05C}"/>
            </c:ext>
          </c:extLst>
        </c:ser>
        <c:ser>
          <c:idx val="1"/>
          <c:order val="1"/>
          <c:tx>
            <c:strRef>
              <c:f>'Chart 3.5 DATA'!$D$2</c:f>
              <c:strCache>
                <c:ptCount val="1"/>
                <c:pt idx="0">
                  <c:v>Within 12 hours</c:v>
                </c:pt>
              </c:strCache>
            </c:strRef>
          </c:tx>
          <c:spPr>
            <a:solidFill>
              <a:srgbClr val="993366"/>
            </a:solidFill>
            <a:ln>
              <a:solidFill>
                <a:schemeClr val="tx1"/>
              </a:solidFill>
            </a:ln>
          </c:spPr>
          <c:invertIfNegative val="0"/>
          <c:dPt>
            <c:idx val="0"/>
            <c:invertIfNegative val="0"/>
            <c:bubble3D val="0"/>
            <c:spPr>
              <a:solidFill>
                <a:srgbClr val="FF0000"/>
              </a:solidFill>
              <a:ln>
                <a:solidFill>
                  <a:schemeClr val="tx1"/>
                </a:solidFill>
              </a:ln>
            </c:spPr>
            <c:extLst>
              <c:ext xmlns:c16="http://schemas.microsoft.com/office/drawing/2014/chart" uri="{C3380CC4-5D6E-409C-BE32-E72D297353CC}">
                <c16:uniqueId val="{00000002-4811-4B84-B460-8A4C02F8D05C}"/>
              </c:ext>
            </c:extLst>
          </c:dPt>
          <c:val>
            <c:numRef>
              <c:f>'Chart 3.5 DATA'!$G$3:$G$32</c:f>
              <c:numCache>
                <c:formatCode>0</c:formatCode>
                <c:ptCount val="29"/>
                <c:pt idx="0">
                  <c:v>10.215397739390056</c:v>
                </c:pt>
                <c:pt idx="1">
                  <c:v>9.5505617977528061</c:v>
                </c:pt>
                <c:pt idx="2">
                  <c:v>11.1111111111111</c:v>
                </c:pt>
                <c:pt idx="3">
                  <c:v>6.451612903225822</c:v>
                </c:pt>
                <c:pt idx="4">
                  <c:v>7.5539568345323858</c:v>
                </c:pt>
                <c:pt idx="5">
                  <c:v>11.038961038961034</c:v>
                </c:pt>
                <c:pt idx="6">
                  <c:v>6.6985645933014268</c:v>
                </c:pt>
                <c:pt idx="7">
                  <c:v>4.4416243654822409</c:v>
                </c:pt>
                <c:pt idx="8">
                  <c:v>11.223203026481713</c:v>
                </c:pt>
                <c:pt idx="9">
                  <c:v>12.452830188679243</c:v>
                </c:pt>
                <c:pt idx="10">
                  <c:v>15</c:v>
                </c:pt>
                <c:pt idx="11">
                  <c:v>17.647058823529406</c:v>
                </c:pt>
                <c:pt idx="12">
                  <c:v>9.0620031796502474</c:v>
                </c:pt>
                <c:pt idx="13">
                  <c:v>8.2191780821917888</c:v>
                </c:pt>
                <c:pt idx="14">
                  <c:v>6.818181818181813</c:v>
                </c:pt>
                <c:pt idx="15">
                  <c:v>6.6193853427895846</c:v>
                </c:pt>
                <c:pt idx="16">
                  <c:v>10.552763819095489</c:v>
                </c:pt>
                <c:pt idx="17">
                  <c:v>9.4462540716612295</c:v>
                </c:pt>
                <c:pt idx="18">
                  <c:v>17.75431861804222</c:v>
                </c:pt>
                <c:pt idx="19">
                  <c:v>14.634146341463406</c:v>
                </c:pt>
                <c:pt idx="20">
                  <c:v>8.6153846153846132</c:v>
                </c:pt>
                <c:pt idx="21">
                  <c:v>11.464968152866234</c:v>
                </c:pt>
                <c:pt idx="22">
                  <c:v>6.3829787234042499</c:v>
                </c:pt>
                <c:pt idx="23">
                  <c:v>6.8359375</c:v>
                </c:pt>
                <c:pt idx="24">
                  <c:v>11.956521739130437</c:v>
                </c:pt>
                <c:pt idx="25">
                  <c:v>10.502283105022826</c:v>
                </c:pt>
                <c:pt idx="26">
                  <c:v>6.0606060606060481</c:v>
                </c:pt>
                <c:pt idx="27">
                  <c:v>12.500000000000007</c:v>
                </c:pt>
                <c:pt idx="28">
                  <c:v>21.875</c:v>
                </c:pt>
              </c:numCache>
            </c:numRef>
          </c:val>
          <c:extLst>
            <c:ext xmlns:c16="http://schemas.microsoft.com/office/drawing/2014/chart" uri="{C3380CC4-5D6E-409C-BE32-E72D297353CC}">
              <c16:uniqueId val="{00000003-4811-4B84-B460-8A4C02F8D05C}"/>
            </c:ext>
          </c:extLst>
        </c:ser>
        <c:ser>
          <c:idx val="2"/>
          <c:order val="2"/>
          <c:tx>
            <c:strRef>
              <c:f>'Chart 3.5 DATA'!$E$2</c:f>
              <c:strCache>
                <c:ptCount val="1"/>
                <c:pt idx="0">
                  <c:v>Within 24 hours</c:v>
                </c:pt>
              </c:strCache>
            </c:strRef>
          </c:tx>
          <c:spPr>
            <a:solidFill>
              <a:srgbClr val="FFFFCC"/>
            </a:solidFill>
            <a:ln>
              <a:solidFill>
                <a:schemeClr val="tx1"/>
              </a:solidFill>
            </a:ln>
          </c:spPr>
          <c:invertIfNegative val="0"/>
          <c:dPt>
            <c:idx val="0"/>
            <c:invertIfNegative val="0"/>
            <c:bubble3D val="0"/>
            <c:spPr>
              <a:solidFill>
                <a:srgbClr val="99CC00"/>
              </a:solidFill>
              <a:ln>
                <a:solidFill>
                  <a:schemeClr val="tx1"/>
                </a:solidFill>
              </a:ln>
            </c:spPr>
            <c:extLst>
              <c:ext xmlns:c16="http://schemas.microsoft.com/office/drawing/2014/chart" uri="{C3380CC4-5D6E-409C-BE32-E72D297353CC}">
                <c16:uniqueId val="{00000004-4811-4B84-B460-8A4C02F8D05C}"/>
              </c:ext>
            </c:extLst>
          </c:dPt>
          <c:val>
            <c:numRef>
              <c:f>'Chart 3.5 DATA'!$H$3:$H$32</c:f>
              <c:numCache>
                <c:formatCode>0</c:formatCode>
                <c:ptCount val="29"/>
                <c:pt idx="0">
                  <c:v>3.1883130731499278</c:v>
                </c:pt>
                <c:pt idx="1">
                  <c:v>2.8089887640449405</c:v>
                </c:pt>
                <c:pt idx="2">
                  <c:v>5.5555555555555571</c:v>
                </c:pt>
                <c:pt idx="3">
                  <c:v>0</c:v>
                </c:pt>
                <c:pt idx="4">
                  <c:v>4.6762589928057423</c:v>
                </c:pt>
                <c:pt idx="5">
                  <c:v>1.9480519480519547</c:v>
                </c:pt>
                <c:pt idx="6">
                  <c:v>3.3492822966507276</c:v>
                </c:pt>
                <c:pt idx="7">
                  <c:v>1.7766497461928878</c:v>
                </c:pt>
                <c:pt idx="8">
                  <c:v>3.1525851197982462</c:v>
                </c:pt>
                <c:pt idx="9">
                  <c:v>2.6415094339622698</c:v>
                </c:pt>
                <c:pt idx="10">
                  <c:v>3</c:v>
                </c:pt>
                <c:pt idx="11">
                  <c:v>2.941176470588232</c:v>
                </c:pt>
                <c:pt idx="12">
                  <c:v>2.3847376788553163</c:v>
                </c:pt>
                <c:pt idx="13">
                  <c:v>3.5827186512118061</c:v>
                </c:pt>
                <c:pt idx="14">
                  <c:v>2.2727272727272663</c:v>
                </c:pt>
                <c:pt idx="15">
                  <c:v>4.0189125295508461</c:v>
                </c:pt>
                <c:pt idx="16">
                  <c:v>4.6901172529313158</c:v>
                </c:pt>
                <c:pt idx="17">
                  <c:v>3.5830618892508141</c:v>
                </c:pt>
                <c:pt idx="18">
                  <c:v>2.0153550863723666</c:v>
                </c:pt>
                <c:pt idx="19">
                  <c:v>8.2926829268292863</c:v>
                </c:pt>
                <c:pt idx="20">
                  <c:v>2.923076923076934</c:v>
                </c:pt>
                <c:pt idx="21">
                  <c:v>1.5923566878980893</c:v>
                </c:pt>
                <c:pt idx="22">
                  <c:v>4.2553191489361666</c:v>
                </c:pt>
                <c:pt idx="23">
                  <c:v>2.1484375</c:v>
                </c:pt>
                <c:pt idx="24">
                  <c:v>4.3478260869565304</c:v>
                </c:pt>
                <c:pt idx="25">
                  <c:v>6.849315068493155</c:v>
                </c:pt>
                <c:pt idx="26">
                  <c:v>0</c:v>
                </c:pt>
                <c:pt idx="27">
                  <c:v>0</c:v>
                </c:pt>
                <c:pt idx="28">
                  <c:v>18.75</c:v>
                </c:pt>
              </c:numCache>
            </c:numRef>
          </c:val>
          <c:extLst>
            <c:ext xmlns:c16="http://schemas.microsoft.com/office/drawing/2014/chart" uri="{C3380CC4-5D6E-409C-BE32-E72D297353CC}">
              <c16:uniqueId val="{00000005-4811-4B84-B460-8A4C02F8D05C}"/>
            </c:ext>
          </c:extLst>
        </c:ser>
        <c:dLbls>
          <c:showLegendKey val="0"/>
          <c:showVal val="0"/>
          <c:showCatName val="0"/>
          <c:showSerName val="0"/>
          <c:showPercent val="0"/>
          <c:showBubbleSize val="0"/>
        </c:dLbls>
        <c:gapWidth val="60"/>
        <c:overlap val="100"/>
        <c:axId val="111804416"/>
        <c:axId val="111805952"/>
      </c:barChart>
      <c:scatterChart>
        <c:scatterStyle val="lineMarker"/>
        <c:varyColors val="0"/>
        <c:ser>
          <c:idx val="3"/>
          <c:order val="3"/>
          <c:tx>
            <c:strRef>
              <c:f>'Chart 3.5 DATA'!$J$2</c:f>
              <c:strCache>
                <c:ptCount val="1"/>
                <c:pt idx="0">
                  <c:v>Stroke Standard (2016)</c:v>
                </c:pt>
              </c:strCache>
            </c:strRef>
          </c:tx>
          <c:spPr>
            <a:ln w="38100">
              <a:solidFill>
                <a:srgbClr val="0070C0"/>
              </a:solidFill>
            </a:ln>
          </c:spPr>
          <c:marker>
            <c:symbol val="none"/>
          </c:marker>
          <c:xVal>
            <c:numRef>
              <c:f>'Chart 3.5 DATA'!$J$3:$J$32</c:f>
              <c:numCache>
                <c:formatCode>General</c:formatCode>
                <c:ptCount val="29"/>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numCache>
            </c:numRef>
          </c:xVal>
          <c:yVal>
            <c:numRef>
              <c:f>'Chart 3.5 DATA'!$S$3:$S$32</c:f>
              <c:numCache>
                <c:formatCode>General</c:formatCode>
                <c:ptCount val="29"/>
                <c:pt idx="0">
                  <c:v>0</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yVal>
          <c:smooth val="0"/>
          <c:extLst>
            <c:ext xmlns:c16="http://schemas.microsoft.com/office/drawing/2014/chart" uri="{C3380CC4-5D6E-409C-BE32-E72D297353CC}">
              <c16:uniqueId val="{00000006-4811-4B84-B460-8A4C02F8D05C}"/>
            </c:ext>
          </c:extLst>
        </c:ser>
        <c:dLbls>
          <c:showLegendKey val="0"/>
          <c:showVal val="0"/>
          <c:showCatName val="0"/>
          <c:showSerName val="0"/>
          <c:showPercent val="0"/>
          <c:showBubbleSize val="0"/>
        </c:dLbls>
        <c:axId val="111813760"/>
        <c:axId val="111807872"/>
      </c:scatterChart>
      <c:catAx>
        <c:axId val="111804416"/>
        <c:scaling>
          <c:orientation val="maxMin"/>
        </c:scaling>
        <c:delete val="0"/>
        <c:axPos val="l"/>
        <c:numFmt formatCode="General" sourceLinked="0"/>
        <c:majorTickMark val="out"/>
        <c:minorTickMark val="none"/>
        <c:tickLblPos val="nextTo"/>
        <c:txPr>
          <a:bodyPr/>
          <a:lstStyle/>
          <a:p>
            <a:pPr>
              <a:defRPr sz="800">
                <a:latin typeface="Arial" pitchFamily="34" charset="0"/>
                <a:cs typeface="Arial" pitchFamily="34" charset="0"/>
              </a:defRPr>
            </a:pPr>
            <a:endParaRPr lang="en-US"/>
          </a:p>
        </c:txPr>
        <c:crossAx val="111805952"/>
        <c:crosses val="autoZero"/>
        <c:auto val="1"/>
        <c:lblAlgn val="ctr"/>
        <c:lblOffset val="100"/>
        <c:noMultiLvlLbl val="0"/>
      </c:catAx>
      <c:valAx>
        <c:axId val="111805952"/>
        <c:scaling>
          <c:orientation val="minMax"/>
          <c:max val="100"/>
        </c:scaling>
        <c:delete val="0"/>
        <c:axPos val="t"/>
        <c:majorGridlines>
          <c:spPr>
            <a:ln>
              <a:solidFill>
                <a:schemeClr val="bg1">
                  <a:lumMod val="75000"/>
                </a:schemeClr>
              </a:solidFill>
            </a:ln>
          </c:spPr>
        </c:majorGridlines>
        <c:title>
          <c:tx>
            <c:rich>
              <a:bodyPr/>
              <a:lstStyle/>
              <a:p>
                <a:pPr>
                  <a:defRPr/>
                </a:pPr>
                <a:r>
                  <a:rPr lang="en-GB"/>
                  <a:t>%</a:t>
                </a:r>
              </a:p>
            </c:rich>
          </c:tx>
          <c:layout>
            <c:manualLayout>
              <c:xMode val="edge"/>
              <c:yMode val="edge"/>
              <c:x val="0.4544647007573594"/>
              <c:y val="0.92114411491070824"/>
            </c:manualLayout>
          </c:layout>
          <c:overlay val="0"/>
        </c:title>
        <c:numFmt formatCode="0" sourceLinked="1"/>
        <c:majorTickMark val="out"/>
        <c:minorTickMark val="none"/>
        <c:tickLblPos val="high"/>
        <c:spPr>
          <a:ln>
            <a:solidFill>
              <a:sysClr val="window" lastClr="FFFFFF">
                <a:lumMod val="75000"/>
              </a:sysClr>
            </a:solidFill>
          </a:ln>
        </c:spPr>
        <c:crossAx val="111804416"/>
        <c:crosses val="autoZero"/>
        <c:crossBetween val="between"/>
        <c:majorUnit val="20"/>
      </c:valAx>
      <c:valAx>
        <c:axId val="111807872"/>
        <c:scaling>
          <c:orientation val="minMax"/>
          <c:max val="29"/>
          <c:min val="0"/>
        </c:scaling>
        <c:delete val="1"/>
        <c:axPos val="r"/>
        <c:numFmt formatCode="General" sourceLinked="1"/>
        <c:majorTickMark val="out"/>
        <c:minorTickMark val="none"/>
        <c:tickLblPos val="none"/>
        <c:crossAx val="111813760"/>
        <c:crosses val="max"/>
        <c:crossBetween val="midCat"/>
      </c:valAx>
      <c:valAx>
        <c:axId val="111813760"/>
        <c:scaling>
          <c:orientation val="minMax"/>
        </c:scaling>
        <c:delete val="1"/>
        <c:axPos val="b"/>
        <c:numFmt formatCode="General" sourceLinked="1"/>
        <c:majorTickMark val="out"/>
        <c:minorTickMark val="none"/>
        <c:tickLblPos val="none"/>
        <c:crossAx val="111807872"/>
        <c:crosses val="autoZero"/>
        <c:crossBetween val="midCat"/>
      </c:valAx>
      <c:spPr>
        <a:ln>
          <a:solidFill>
            <a:sysClr val="window" lastClr="FFFFFF">
              <a:lumMod val="75000"/>
            </a:sysClr>
          </a:solidFill>
        </a:ln>
      </c:spPr>
    </c:plotArea>
    <c:legend>
      <c:legendPos val="r"/>
      <c:layout/>
      <c:overlay val="0"/>
      <c:spPr>
        <a:ln>
          <a:solidFill>
            <a:srgbClr val="0070C0"/>
          </a:solidFill>
        </a:ln>
      </c:spPr>
      <c:txPr>
        <a:bodyPr/>
        <a:lstStyle/>
        <a:p>
          <a:pPr>
            <a:defRPr sz="700">
              <a:latin typeface="Arial" pitchFamily="34" charset="0"/>
              <a:cs typeface="Arial" pitchFamily="34" charset="0"/>
            </a:defRPr>
          </a:pPr>
          <a:endParaRPr lang="en-US"/>
        </a:p>
      </c:txPr>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47852730130065E-2"/>
          <c:y val="2.4307651198772567E-2"/>
          <c:w val="0.72669447016313804"/>
          <c:h val="0.84644910054983613"/>
        </c:manualLayout>
      </c:layout>
      <c:barChart>
        <c:barDir val="bar"/>
        <c:grouping val="stacked"/>
        <c:varyColors val="0"/>
        <c:ser>
          <c:idx val="0"/>
          <c:order val="0"/>
          <c:tx>
            <c:strRef>
              <c:f>'Chart 3.6. DATA'!$C$2</c:f>
              <c:strCache>
                <c:ptCount val="1"/>
                <c:pt idx="0">
                  <c:v>Within 12 hours</c:v>
                </c:pt>
              </c:strCache>
            </c:strRef>
          </c:tx>
          <c:spPr>
            <a:solidFill>
              <a:srgbClr val="9999FF"/>
            </a:solidFill>
            <a:ln>
              <a:solidFill>
                <a:schemeClr val="tx1"/>
              </a:solidFill>
            </a:ln>
          </c:spPr>
          <c:invertIfNegative val="0"/>
          <c:dPt>
            <c:idx val="0"/>
            <c:invertIfNegative val="0"/>
            <c:bubble3D val="0"/>
            <c:spPr>
              <a:solidFill>
                <a:srgbClr val="008000"/>
              </a:solidFill>
              <a:ln>
                <a:solidFill>
                  <a:schemeClr val="tx1"/>
                </a:solidFill>
              </a:ln>
            </c:spPr>
            <c:extLst>
              <c:ext xmlns:c16="http://schemas.microsoft.com/office/drawing/2014/chart" uri="{C3380CC4-5D6E-409C-BE32-E72D297353CC}">
                <c16:uniqueId val="{00000000-68A0-42DE-A20F-16B493F42527}"/>
              </c:ext>
            </c:extLst>
          </c:dPt>
          <c:cat>
            <c:strRef>
              <c:f>'Chart 3.6. DATA'!$A$3:$A$32</c:f>
              <c:strCache>
                <c:ptCount val="30"/>
                <c:pt idx="0">
                  <c:v>Scotland</c:v>
                </c:pt>
                <c:pt idx="1">
                  <c:v>Belford</c:v>
                </c:pt>
                <c:pt idx="2">
                  <c:v>Wishaw</c:v>
                </c:pt>
                <c:pt idx="3">
                  <c:v>Hairmyres</c:v>
                </c:pt>
                <c:pt idx="4">
                  <c:v>Borders</c:v>
                </c:pt>
                <c:pt idx="5">
                  <c:v>GCH</c:v>
                </c:pt>
                <c:pt idx="6">
                  <c:v>Western Isles</c:v>
                </c:pt>
                <c:pt idx="7">
                  <c:v>DGRI</c:v>
                </c:pt>
                <c:pt idx="8">
                  <c:v>QUEH</c:v>
                </c:pt>
                <c:pt idx="9">
                  <c:v>VHK</c:v>
                </c:pt>
                <c:pt idx="10">
                  <c:v>SJH</c:v>
                </c:pt>
                <c:pt idx="11">
                  <c:v>FVRH</c:v>
                </c:pt>
                <c:pt idx="12">
                  <c:v>ARI</c:v>
                </c:pt>
                <c:pt idx="13">
                  <c:v>IRH</c:v>
                </c:pt>
                <c:pt idx="14">
                  <c:v>Dr Grays</c:v>
                </c:pt>
                <c:pt idx="15">
                  <c:v>Raigmore</c:v>
                </c:pt>
                <c:pt idx="16">
                  <c:v>WGH</c:v>
                </c:pt>
                <c:pt idx="17">
                  <c:v>Monklands</c:v>
                </c:pt>
                <c:pt idx="18">
                  <c:v>Balfour</c:v>
                </c:pt>
                <c:pt idx="19">
                  <c:v>GRI</c:v>
                </c:pt>
                <c:pt idx="20">
                  <c:v>RIE</c:v>
                </c:pt>
                <c:pt idx="21">
                  <c:v>Crosshouse</c:v>
                </c:pt>
                <c:pt idx="22">
                  <c:v>Caithness</c:v>
                </c:pt>
                <c:pt idx="23">
                  <c:v>PRI</c:v>
                </c:pt>
                <c:pt idx="24">
                  <c:v>Gilbert Bain</c:v>
                </c:pt>
                <c:pt idx="25">
                  <c:v>RAH</c:v>
                </c:pt>
                <c:pt idx="26">
                  <c:v>Ninewells</c:v>
                </c:pt>
                <c:pt idx="27">
                  <c:v>Ayr</c:v>
                </c:pt>
                <c:pt idx="28">
                  <c:v>L&amp;I</c:v>
                </c:pt>
                <c:pt idx="29">
                  <c:v>U&amp;B</c:v>
                </c:pt>
              </c:strCache>
            </c:strRef>
          </c:cat>
          <c:val>
            <c:numRef>
              <c:f>'Chart 3.6. DATA'!$C$3:$C$31</c:f>
              <c:numCache>
                <c:formatCode>0</c:formatCode>
                <c:ptCount val="29"/>
                <c:pt idx="0">
                  <c:v>79.227980379611864</c:v>
                </c:pt>
                <c:pt idx="1">
                  <c:v>95.833333333333343</c:v>
                </c:pt>
                <c:pt idx="2">
                  <c:v>76</c:v>
                </c:pt>
                <c:pt idx="3">
                  <c:v>86.31921824104235</c:v>
                </c:pt>
                <c:pt idx="4">
                  <c:v>84.269662921348313</c:v>
                </c:pt>
                <c:pt idx="5">
                  <c:v>90.909090909090907</c:v>
                </c:pt>
                <c:pt idx="6">
                  <c:v>86.111111111111114</c:v>
                </c:pt>
                <c:pt idx="7">
                  <c:v>73.658536585365852</c:v>
                </c:pt>
                <c:pt idx="8">
                  <c:v>90.307101727447218</c:v>
                </c:pt>
                <c:pt idx="9">
                  <c:v>85.245901639344254</c:v>
                </c:pt>
                <c:pt idx="10">
                  <c:v>92.805755395683448</c:v>
                </c:pt>
                <c:pt idx="11">
                  <c:v>72.0703125</c:v>
                </c:pt>
                <c:pt idx="12">
                  <c:v>92.153846153846146</c:v>
                </c:pt>
                <c:pt idx="13">
                  <c:v>83.732057416267949</c:v>
                </c:pt>
                <c:pt idx="14">
                  <c:v>92.20779220779221</c:v>
                </c:pt>
                <c:pt idx="15">
                  <c:v>78.025477707006374</c:v>
                </c:pt>
                <c:pt idx="16">
                  <c:v>72.146118721461178</c:v>
                </c:pt>
                <c:pt idx="17">
                  <c:v>83.396226415094347</c:v>
                </c:pt>
                <c:pt idx="18">
                  <c:v>87.878787878787875</c:v>
                </c:pt>
                <c:pt idx="19">
                  <c:v>80.445151033386324</c:v>
                </c:pt>
                <c:pt idx="20">
                  <c:v>87.776606954689157</c:v>
                </c:pt>
                <c:pt idx="21">
                  <c:v>55.710659898477154</c:v>
                </c:pt>
                <c:pt idx="22">
                  <c:v>82.978723404255319</c:v>
                </c:pt>
                <c:pt idx="23">
                  <c:v>72.282608695652172</c:v>
                </c:pt>
                <c:pt idx="24">
                  <c:v>82.35294117647058</c:v>
                </c:pt>
                <c:pt idx="25">
                  <c:v>71.63120567375887</c:v>
                </c:pt>
                <c:pt idx="26">
                  <c:v>56.78391959798995</c:v>
                </c:pt>
                <c:pt idx="27">
                  <c:v>50</c:v>
                </c:pt>
                <c:pt idx="28">
                  <c:v>54.838709677419352</c:v>
                </c:pt>
              </c:numCache>
            </c:numRef>
          </c:val>
          <c:extLst>
            <c:ext xmlns:c16="http://schemas.microsoft.com/office/drawing/2014/chart" uri="{C3380CC4-5D6E-409C-BE32-E72D297353CC}">
              <c16:uniqueId val="{00000001-68A0-42DE-A20F-16B493F42527}"/>
            </c:ext>
          </c:extLst>
        </c:ser>
        <c:ser>
          <c:idx val="1"/>
          <c:order val="1"/>
          <c:tx>
            <c:strRef>
              <c:f>'Chart 3.6. DATA'!$D$2</c:f>
              <c:strCache>
                <c:ptCount val="1"/>
                <c:pt idx="0">
                  <c:v>Within 24 hours</c:v>
                </c:pt>
              </c:strCache>
            </c:strRef>
          </c:tx>
          <c:spPr>
            <a:solidFill>
              <a:srgbClr val="993366"/>
            </a:solidFill>
            <a:ln>
              <a:solidFill>
                <a:schemeClr val="tx1"/>
              </a:solidFill>
            </a:ln>
          </c:spPr>
          <c:invertIfNegative val="0"/>
          <c:dPt>
            <c:idx val="0"/>
            <c:invertIfNegative val="0"/>
            <c:bubble3D val="0"/>
            <c:spPr>
              <a:solidFill>
                <a:srgbClr val="99CC00"/>
              </a:solidFill>
              <a:ln>
                <a:solidFill>
                  <a:schemeClr val="tx1"/>
                </a:solidFill>
              </a:ln>
            </c:spPr>
            <c:extLst>
              <c:ext xmlns:c16="http://schemas.microsoft.com/office/drawing/2014/chart" uri="{C3380CC4-5D6E-409C-BE32-E72D297353CC}">
                <c16:uniqueId val="{00000002-68A0-42DE-A20F-16B493F42527}"/>
              </c:ext>
            </c:extLst>
          </c:dPt>
          <c:val>
            <c:numRef>
              <c:f>'Chart 3.6. DATA'!$F$3:$F$31</c:f>
              <c:numCache>
                <c:formatCode>0</c:formatCode>
                <c:ptCount val="29"/>
                <c:pt idx="0">
                  <c:v>15.35508637236083</c:v>
                </c:pt>
                <c:pt idx="1">
                  <c:v>4.1666666666666572</c:v>
                </c:pt>
                <c:pt idx="2">
                  <c:v>23</c:v>
                </c:pt>
                <c:pt idx="3">
                  <c:v>12.377850162866437</c:v>
                </c:pt>
                <c:pt idx="4">
                  <c:v>14.044943820224717</c:v>
                </c:pt>
                <c:pt idx="5">
                  <c:v>6.8181818181818272</c:v>
                </c:pt>
                <c:pt idx="6">
                  <c:v>11.1111111111111</c:v>
                </c:pt>
                <c:pt idx="7">
                  <c:v>23.414634146341456</c:v>
                </c:pt>
                <c:pt idx="8">
                  <c:v>6.717850287907865</c:v>
                </c:pt>
                <c:pt idx="9">
                  <c:v>11.601513240857514</c:v>
                </c:pt>
                <c:pt idx="10">
                  <c:v>3.9568345323741028</c:v>
                </c:pt>
                <c:pt idx="11">
                  <c:v>24.21875</c:v>
                </c:pt>
                <c:pt idx="12">
                  <c:v>3.3846153846153868</c:v>
                </c:pt>
                <c:pt idx="13">
                  <c:v>11.483253588516732</c:v>
                </c:pt>
                <c:pt idx="14">
                  <c:v>2.5974025974025921</c:v>
                </c:pt>
                <c:pt idx="15">
                  <c:v>16.242038216560502</c:v>
                </c:pt>
                <c:pt idx="16">
                  <c:v>21.917808219178085</c:v>
                </c:pt>
                <c:pt idx="17">
                  <c:v>10.566037735849051</c:v>
                </c:pt>
                <c:pt idx="18">
                  <c:v>6.0606060606060623</c:v>
                </c:pt>
                <c:pt idx="19">
                  <c:v>13.195548489666137</c:v>
                </c:pt>
                <c:pt idx="20">
                  <c:v>5.3740779768176878</c:v>
                </c:pt>
                <c:pt idx="21">
                  <c:v>36.421319796954329</c:v>
                </c:pt>
                <c:pt idx="22">
                  <c:v>8.5106382978723332</c:v>
                </c:pt>
                <c:pt idx="23">
                  <c:v>19.021739130434781</c:v>
                </c:pt>
                <c:pt idx="24">
                  <c:v>8.8235294117647101</c:v>
                </c:pt>
                <c:pt idx="25">
                  <c:v>18.439716312056731</c:v>
                </c:pt>
                <c:pt idx="26">
                  <c:v>32.495812395309883</c:v>
                </c:pt>
                <c:pt idx="27">
                  <c:v>31.25</c:v>
                </c:pt>
                <c:pt idx="28">
                  <c:v>25.806451612903224</c:v>
                </c:pt>
              </c:numCache>
            </c:numRef>
          </c:val>
          <c:extLst>
            <c:ext xmlns:c16="http://schemas.microsoft.com/office/drawing/2014/chart" uri="{C3380CC4-5D6E-409C-BE32-E72D297353CC}">
              <c16:uniqueId val="{00000003-68A0-42DE-A20F-16B493F42527}"/>
            </c:ext>
          </c:extLst>
        </c:ser>
        <c:dLbls>
          <c:showLegendKey val="0"/>
          <c:showVal val="0"/>
          <c:showCatName val="0"/>
          <c:showSerName val="0"/>
          <c:showPercent val="0"/>
          <c:showBubbleSize val="0"/>
        </c:dLbls>
        <c:gapWidth val="60"/>
        <c:overlap val="100"/>
        <c:axId val="112205184"/>
        <c:axId val="112211072"/>
      </c:barChart>
      <c:scatterChart>
        <c:scatterStyle val="lineMarker"/>
        <c:varyColors val="0"/>
        <c:ser>
          <c:idx val="2"/>
          <c:order val="2"/>
          <c:tx>
            <c:strRef>
              <c:f>'Chart 3.6. DATA'!$G$2</c:f>
              <c:strCache>
                <c:ptCount val="1"/>
                <c:pt idx="0">
                  <c:v>Stroke Standard (2016)</c:v>
                </c:pt>
              </c:strCache>
            </c:strRef>
          </c:tx>
          <c:spPr>
            <a:ln w="38100">
              <a:solidFill>
                <a:srgbClr val="0070C0"/>
              </a:solidFill>
            </a:ln>
          </c:spPr>
          <c:marker>
            <c:symbol val="none"/>
          </c:marker>
          <c:xVal>
            <c:numRef>
              <c:f>'Chart 3.6. DATA'!$G$3:$G$31</c:f>
              <c:numCache>
                <c:formatCode>General</c:formatCode>
                <c:ptCount val="29"/>
                <c:pt idx="0">
                  <c:v>95</c:v>
                </c:pt>
                <c:pt idx="1">
                  <c:v>95</c:v>
                </c:pt>
                <c:pt idx="2">
                  <c:v>95</c:v>
                </c:pt>
                <c:pt idx="3">
                  <c:v>95</c:v>
                </c:pt>
                <c:pt idx="4">
                  <c:v>95</c:v>
                </c:pt>
                <c:pt idx="5">
                  <c:v>95</c:v>
                </c:pt>
                <c:pt idx="6">
                  <c:v>95</c:v>
                </c:pt>
                <c:pt idx="7">
                  <c:v>95</c:v>
                </c:pt>
                <c:pt idx="8">
                  <c:v>95</c:v>
                </c:pt>
                <c:pt idx="9">
                  <c:v>95</c:v>
                </c:pt>
                <c:pt idx="10">
                  <c:v>95</c:v>
                </c:pt>
                <c:pt idx="11">
                  <c:v>95</c:v>
                </c:pt>
                <c:pt idx="12">
                  <c:v>95</c:v>
                </c:pt>
                <c:pt idx="13">
                  <c:v>95</c:v>
                </c:pt>
                <c:pt idx="14">
                  <c:v>95</c:v>
                </c:pt>
                <c:pt idx="15">
                  <c:v>95</c:v>
                </c:pt>
                <c:pt idx="16">
                  <c:v>95</c:v>
                </c:pt>
                <c:pt idx="17">
                  <c:v>95</c:v>
                </c:pt>
                <c:pt idx="18">
                  <c:v>95</c:v>
                </c:pt>
                <c:pt idx="19">
                  <c:v>95</c:v>
                </c:pt>
                <c:pt idx="20">
                  <c:v>95</c:v>
                </c:pt>
                <c:pt idx="21">
                  <c:v>95</c:v>
                </c:pt>
                <c:pt idx="22">
                  <c:v>95</c:v>
                </c:pt>
                <c:pt idx="23">
                  <c:v>95</c:v>
                </c:pt>
                <c:pt idx="24">
                  <c:v>95</c:v>
                </c:pt>
                <c:pt idx="25">
                  <c:v>95</c:v>
                </c:pt>
                <c:pt idx="26">
                  <c:v>95</c:v>
                </c:pt>
                <c:pt idx="27">
                  <c:v>95</c:v>
                </c:pt>
                <c:pt idx="28">
                  <c:v>95</c:v>
                </c:pt>
              </c:numCache>
            </c:numRef>
          </c:xVal>
          <c:yVal>
            <c:numRef>
              <c:f>'Chart 3.6. DATA'!$N$3:$N$31</c:f>
              <c:numCache>
                <c:formatCode>General</c:formatCode>
                <c:ptCount val="2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numCache>
            </c:numRef>
          </c:yVal>
          <c:smooth val="0"/>
          <c:extLst>
            <c:ext xmlns:c16="http://schemas.microsoft.com/office/drawing/2014/chart" uri="{C3380CC4-5D6E-409C-BE32-E72D297353CC}">
              <c16:uniqueId val="{00000004-68A0-42DE-A20F-16B493F42527}"/>
            </c:ext>
          </c:extLst>
        </c:ser>
        <c:dLbls>
          <c:showLegendKey val="0"/>
          <c:showVal val="0"/>
          <c:showCatName val="0"/>
          <c:showSerName val="0"/>
          <c:showPercent val="0"/>
          <c:showBubbleSize val="0"/>
        </c:dLbls>
        <c:axId val="112218880"/>
        <c:axId val="112212992"/>
      </c:scatterChart>
      <c:catAx>
        <c:axId val="112205184"/>
        <c:scaling>
          <c:orientation val="maxMin"/>
        </c:scaling>
        <c:delete val="0"/>
        <c:axPos val="l"/>
        <c:numFmt formatCode="General" sourceLinked="0"/>
        <c:majorTickMark val="out"/>
        <c:minorTickMark val="none"/>
        <c:tickLblPos val="nextTo"/>
        <c:txPr>
          <a:bodyPr/>
          <a:lstStyle/>
          <a:p>
            <a:pPr>
              <a:defRPr sz="800">
                <a:latin typeface="Arial" pitchFamily="34" charset="0"/>
                <a:cs typeface="Arial" pitchFamily="34" charset="0"/>
              </a:defRPr>
            </a:pPr>
            <a:endParaRPr lang="en-US"/>
          </a:p>
        </c:txPr>
        <c:crossAx val="112211072"/>
        <c:crosses val="autoZero"/>
        <c:auto val="1"/>
        <c:lblAlgn val="ctr"/>
        <c:lblOffset val="100"/>
        <c:noMultiLvlLbl val="0"/>
      </c:catAx>
      <c:valAx>
        <c:axId val="112211072"/>
        <c:scaling>
          <c:orientation val="minMax"/>
          <c:max val="100"/>
        </c:scaling>
        <c:delete val="0"/>
        <c:axPos val="t"/>
        <c:majorGridlines>
          <c:spPr>
            <a:ln>
              <a:solidFill>
                <a:schemeClr val="bg1">
                  <a:lumMod val="75000"/>
                </a:schemeClr>
              </a:solidFill>
            </a:ln>
          </c:spPr>
        </c:majorGridlines>
        <c:title>
          <c:tx>
            <c:rich>
              <a:bodyPr/>
              <a:lstStyle/>
              <a:p>
                <a:pPr>
                  <a:defRPr/>
                </a:pPr>
                <a:r>
                  <a:rPr lang="en-GB"/>
                  <a:t>%</a:t>
                </a:r>
              </a:p>
            </c:rich>
          </c:tx>
          <c:layout>
            <c:manualLayout>
              <c:xMode val="edge"/>
              <c:yMode val="edge"/>
              <c:x val="0.45446470075735951"/>
              <c:y val="0.92114411491070824"/>
            </c:manualLayout>
          </c:layout>
          <c:overlay val="0"/>
        </c:title>
        <c:numFmt formatCode="0" sourceLinked="1"/>
        <c:majorTickMark val="out"/>
        <c:minorTickMark val="none"/>
        <c:tickLblPos val="high"/>
        <c:spPr>
          <a:ln>
            <a:solidFill>
              <a:sysClr val="window" lastClr="FFFFFF">
                <a:lumMod val="75000"/>
              </a:sysClr>
            </a:solidFill>
          </a:ln>
        </c:spPr>
        <c:crossAx val="112205184"/>
        <c:crosses val="autoZero"/>
        <c:crossBetween val="between"/>
        <c:majorUnit val="20"/>
      </c:valAx>
      <c:valAx>
        <c:axId val="112212992"/>
        <c:scaling>
          <c:orientation val="minMax"/>
          <c:max val="28"/>
          <c:min val="0"/>
        </c:scaling>
        <c:delete val="0"/>
        <c:axPos val="r"/>
        <c:numFmt formatCode="General" sourceLinked="1"/>
        <c:majorTickMark val="out"/>
        <c:minorTickMark val="none"/>
        <c:tickLblPos val="none"/>
        <c:crossAx val="112218880"/>
        <c:crosses val="max"/>
        <c:crossBetween val="midCat"/>
      </c:valAx>
      <c:valAx>
        <c:axId val="112218880"/>
        <c:scaling>
          <c:orientation val="minMax"/>
        </c:scaling>
        <c:delete val="1"/>
        <c:axPos val="b"/>
        <c:numFmt formatCode="General" sourceLinked="1"/>
        <c:majorTickMark val="out"/>
        <c:minorTickMark val="none"/>
        <c:tickLblPos val="none"/>
        <c:crossAx val="112212992"/>
        <c:crosses val="autoZero"/>
        <c:crossBetween val="midCat"/>
      </c:valAx>
      <c:spPr>
        <a:ln>
          <a:solidFill>
            <a:sysClr val="window" lastClr="FFFFFF">
              <a:lumMod val="75000"/>
            </a:sysClr>
          </a:solidFill>
        </a:ln>
      </c:spPr>
    </c:plotArea>
    <c:legend>
      <c:legendPos val="r"/>
      <c:layout/>
      <c:overlay val="0"/>
      <c:spPr>
        <a:ln>
          <a:solidFill>
            <a:srgbClr val="0070C0"/>
          </a:solidFill>
        </a:ln>
      </c:spPr>
      <c:txPr>
        <a:bodyPr/>
        <a:lstStyle/>
        <a:p>
          <a:pPr>
            <a:defRPr sz="700">
              <a:latin typeface="Arial" pitchFamily="34" charset="0"/>
              <a:cs typeface="Arial" pitchFamily="34" charset="0"/>
            </a:defRPr>
          </a:pPr>
          <a:endParaRPr lang="en-US"/>
        </a:p>
      </c:txPr>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47852730130065E-2"/>
          <c:y val="2.4307651198772567E-2"/>
          <c:w val="0.72669447016313804"/>
          <c:h val="0.84644910054983613"/>
        </c:manualLayout>
      </c:layout>
      <c:barChart>
        <c:barDir val="bar"/>
        <c:grouping val="stacked"/>
        <c:varyColors val="0"/>
        <c:ser>
          <c:idx val="0"/>
          <c:order val="0"/>
          <c:tx>
            <c:strRef>
              <c:f>'Chart 3.7 DATA'!$C$2</c:f>
              <c:strCache>
                <c:ptCount val="1"/>
                <c:pt idx="0">
                  <c:v>Same Day</c:v>
                </c:pt>
              </c:strCache>
            </c:strRef>
          </c:tx>
          <c:spPr>
            <a:solidFill>
              <a:srgbClr val="9999FF"/>
            </a:solidFill>
            <a:ln>
              <a:solidFill>
                <a:schemeClr val="tx1"/>
              </a:solidFill>
            </a:ln>
          </c:spPr>
          <c:invertIfNegative val="0"/>
          <c:dPt>
            <c:idx val="0"/>
            <c:invertIfNegative val="0"/>
            <c:bubble3D val="0"/>
            <c:spPr>
              <a:solidFill>
                <a:srgbClr val="008000"/>
              </a:solidFill>
              <a:ln>
                <a:solidFill>
                  <a:schemeClr val="tx1"/>
                </a:solidFill>
              </a:ln>
            </c:spPr>
            <c:extLst>
              <c:ext xmlns:c16="http://schemas.microsoft.com/office/drawing/2014/chart" uri="{C3380CC4-5D6E-409C-BE32-E72D297353CC}">
                <c16:uniqueId val="{00000000-EE1D-4277-83AE-6B1AA0AE0742}"/>
              </c:ext>
            </c:extLst>
          </c:dPt>
          <c:cat>
            <c:strRef>
              <c:f>'Chart 3.7 DATA'!$A$3:$A$32</c:f>
              <c:strCache>
                <c:ptCount val="30"/>
                <c:pt idx="0">
                  <c:v>Scotland</c:v>
                </c:pt>
                <c:pt idx="1">
                  <c:v>Western Isles</c:v>
                </c:pt>
                <c:pt idx="2">
                  <c:v>Gilbert Bain</c:v>
                </c:pt>
                <c:pt idx="3">
                  <c:v>GCH</c:v>
                </c:pt>
                <c:pt idx="4">
                  <c:v>Wishaw</c:v>
                </c:pt>
                <c:pt idx="5">
                  <c:v>FVRH</c:v>
                </c:pt>
                <c:pt idx="6">
                  <c:v>Borders</c:v>
                </c:pt>
                <c:pt idx="7">
                  <c:v>SJH</c:v>
                </c:pt>
                <c:pt idx="8">
                  <c:v>IRH</c:v>
                </c:pt>
                <c:pt idx="9">
                  <c:v>Monklands</c:v>
                </c:pt>
                <c:pt idx="10">
                  <c:v>Hairmyres</c:v>
                </c:pt>
                <c:pt idx="11">
                  <c:v>GRI</c:v>
                </c:pt>
                <c:pt idx="12">
                  <c:v>Caithness</c:v>
                </c:pt>
                <c:pt idx="13">
                  <c:v>QUEH</c:v>
                </c:pt>
                <c:pt idx="14">
                  <c:v>ARI</c:v>
                </c:pt>
                <c:pt idx="15">
                  <c:v>Dr Grays</c:v>
                </c:pt>
                <c:pt idx="16">
                  <c:v>VHK</c:v>
                </c:pt>
                <c:pt idx="17">
                  <c:v>Raigmore</c:v>
                </c:pt>
                <c:pt idx="18">
                  <c:v>Crosshouse</c:v>
                </c:pt>
                <c:pt idx="19">
                  <c:v>Belford</c:v>
                </c:pt>
                <c:pt idx="20">
                  <c:v>Ninewells</c:v>
                </c:pt>
                <c:pt idx="21">
                  <c:v>DGRI</c:v>
                </c:pt>
                <c:pt idx="22">
                  <c:v>Ayr</c:v>
                </c:pt>
                <c:pt idx="23">
                  <c:v>PRI</c:v>
                </c:pt>
                <c:pt idx="24">
                  <c:v>RAH</c:v>
                </c:pt>
                <c:pt idx="25">
                  <c:v>RIE</c:v>
                </c:pt>
                <c:pt idx="26">
                  <c:v>WGH</c:v>
                </c:pt>
                <c:pt idx="27">
                  <c:v>L&amp;I</c:v>
                </c:pt>
                <c:pt idx="28">
                  <c:v>Balfour</c:v>
                </c:pt>
                <c:pt idx="29">
                  <c:v>U&amp;B</c:v>
                </c:pt>
              </c:strCache>
            </c:strRef>
          </c:cat>
          <c:val>
            <c:numRef>
              <c:f>'Chart 3.7 DATA'!$C$3:$C$31</c:f>
              <c:numCache>
                <c:formatCode>0</c:formatCode>
                <c:ptCount val="29"/>
                <c:pt idx="0">
                  <c:v>57.963725041914337</c:v>
                </c:pt>
                <c:pt idx="1">
                  <c:v>72.222222222222214</c:v>
                </c:pt>
                <c:pt idx="2">
                  <c:v>78.94736842105263</c:v>
                </c:pt>
                <c:pt idx="3">
                  <c:v>76</c:v>
                </c:pt>
                <c:pt idx="4">
                  <c:v>55.625</c:v>
                </c:pt>
                <c:pt idx="5">
                  <c:v>54.046997389033947</c:v>
                </c:pt>
                <c:pt idx="6">
                  <c:v>71.09375</c:v>
                </c:pt>
                <c:pt idx="7">
                  <c:v>64.397905759162299</c:v>
                </c:pt>
                <c:pt idx="8">
                  <c:v>73.369565217391312</c:v>
                </c:pt>
                <c:pt idx="9">
                  <c:v>61.95652173913043</c:v>
                </c:pt>
                <c:pt idx="10">
                  <c:v>62.882096069869</c:v>
                </c:pt>
                <c:pt idx="11">
                  <c:v>58.452138492871683</c:v>
                </c:pt>
                <c:pt idx="12">
                  <c:v>85.714285714285708</c:v>
                </c:pt>
                <c:pt idx="13">
                  <c:v>64.78190630048465</c:v>
                </c:pt>
                <c:pt idx="14">
                  <c:v>79.56204379562044</c:v>
                </c:pt>
                <c:pt idx="15">
                  <c:v>83.018867924528308</c:v>
                </c:pt>
                <c:pt idx="16">
                  <c:v>63.282571912013537</c:v>
                </c:pt>
                <c:pt idx="17">
                  <c:v>56.852791878172596</c:v>
                </c:pt>
                <c:pt idx="18">
                  <c:v>34.214876033057848</c:v>
                </c:pt>
                <c:pt idx="19">
                  <c:v>75</c:v>
                </c:pt>
                <c:pt idx="20">
                  <c:v>43.601895734597157</c:v>
                </c:pt>
                <c:pt idx="21">
                  <c:v>55.462184873949582</c:v>
                </c:pt>
                <c:pt idx="22">
                  <c:v>23.076923076923077</c:v>
                </c:pt>
                <c:pt idx="23">
                  <c:v>59.285714285714285</c:v>
                </c:pt>
                <c:pt idx="24">
                  <c:v>54.177897574123989</c:v>
                </c:pt>
                <c:pt idx="25">
                  <c:v>55.141843971631211</c:v>
                </c:pt>
                <c:pt idx="26">
                  <c:v>44.285714285714285</c:v>
                </c:pt>
                <c:pt idx="27">
                  <c:v>55.000000000000007</c:v>
                </c:pt>
                <c:pt idx="28">
                  <c:v>61.111111111111114</c:v>
                </c:pt>
              </c:numCache>
            </c:numRef>
          </c:val>
          <c:extLst>
            <c:ext xmlns:c16="http://schemas.microsoft.com/office/drawing/2014/chart" uri="{C3380CC4-5D6E-409C-BE32-E72D297353CC}">
              <c16:uniqueId val="{00000001-EE1D-4277-83AE-6B1AA0AE0742}"/>
            </c:ext>
          </c:extLst>
        </c:ser>
        <c:ser>
          <c:idx val="1"/>
          <c:order val="1"/>
          <c:tx>
            <c:strRef>
              <c:f>'Chart 3.7 DATA'!$I$2</c:f>
              <c:strCache>
                <c:ptCount val="1"/>
                <c:pt idx="0">
                  <c:v>1 Day</c:v>
                </c:pt>
              </c:strCache>
            </c:strRef>
          </c:tx>
          <c:spPr>
            <a:solidFill>
              <a:srgbClr val="993366"/>
            </a:solidFill>
            <a:ln>
              <a:solidFill>
                <a:schemeClr val="tx1"/>
              </a:solidFill>
            </a:ln>
          </c:spPr>
          <c:invertIfNegative val="0"/>
          <c:dPt>
            <c:idx val="0"/>
            <c:invertIfNegative val="0"/>
            <c:bubble3D val="0"/>
            <c:spPr>
              <a:solidFill>
                <a:srgbClr val="FF0000"/>
              </a:solidFill>
              <a:ln>
                <a:solidFill>
                  <a:schemeClr val="tx1"/>
                </a:solidFill>
              </a:ln>
            </c:spPr>
            <c:extLst>
              <c:ext xmlns:c16="http://schemas.microsoft.com/office/drawing/2014/chart" uri="{C3380CC4-5D6E-409C-BE32-E72D297353CC}">
                <c16:uniqueId val="{00000002-EE1D-4277-83AE-6B1AA0AE0742}"/>
              </c:ext>
            </c:extLst>
          </c:dPt>
          <c:val>
            <c:numRef>
              <c:f>'Chart 3.7 DATA'!$I$3:$I$31</c:f>
              <c:numCache>
                <c:formatCode>0</c:formatCode>
                <c:ptCount val="29"/>
                <c:pt idx="0">
                  <c:v>33.836305441243717</c:v>
                </c:pt>
                <c:pt idx="1">
                  <c:v>27.777777777777786</c:v>
                </c:pt>
                <c:pt idx="2">
                  <c:v>21.05263157894737</c:v>
                </c:pt>
                <c:pt idx="3">
                  <c:v>20</c:v>
                </c:pt>
                <c:pt idx="4">
                  <c:v>40</c:v>
                </c:pt>
                <c:pt idx="5">
                  <c:v>41.514360313315919</c:v>
                </c:pt>
                <c:pt idx="6">
                  <c:v>24.21875</c:v>
                </c:pt>
                <c:pt idx="7">
                  <c:v>29.842931937172779</c:v>
                </c:pt>
                <c:pt idx="8">
                  <c:v>20.65217391304347</c:v>
                </c:pt>
                <c:pt idx="9">
                  <c:v>31.521739130434788</c:v>
                </c:pt>
                <c:pt idx="10">
                  <c:v>30.567685589519648</c:v>
                </c:pt>
                <c:pt idx="11">
                  <c:v>34.623217922606926</c:v>
                </c:pt>
                <c:pt idx="12">
                  <c:v>7.142857142857153</c:v>
                </c:pt>
                <c:pt idx="13">
                  <c:v>27.948303715670434</c:v>
                </c:pt>
                <c:pt idx="14">
                  <c:v>13.138686131386862</c:v>
                </c:pt>
                <c:pt idx="15">
                  <c:v>9.4339622641509351</c:v>
                </c:pt>
                <c:pt idx="16">
                  <c:v>28.934010152284259</c:v>
                </c:pt>
                <c:pt idx="17">
                  <c:v>35.025380710659888</c:v>
                </c:pt>
                <c:pt idx="18">
                  <c:v>57.520661157024804</c:v>
                </c:pt>
                <c:pt idx="19">
                  <c:v>16.666666666666657</c:v>
                </c:pt>
                <c:pt idx="20">
                  <c:v>47.630331753554508</c:v>
                </c:pt>
                <c:pt idx="21">
                  <c:v>35.294117647058826</c:v>
                </c:pt>
                <c:pt idx="22">
                  <c:v>65.384615384615373</c:v>
                </c:pt>
                <c:pt idx="23">
                  <c:v>28.571428571428577</c:v>
                </c:pt>
                <c:pt idx="24">
                  <c:v>32.614555256064691</c:v>
                </c:pt>
                <c:pt idx="25">
                  <c:v>31.382978723404257</c:v>
                </c:pt>
                <c:pt idx="26">
                  <c:v>41.428571428571423</c:v>
                </c:pt>
                <c:pt idx="27">
                  <c:v>29.999999999999993</c:v>
                </c:pt>
                <c:pt idx="28">
                  <c:v>22.222222222222229</c:v>
                </c:pt>
              </c:numCache>
            </c:numRef>
          </c:val>
          <c:extLst>
            <c:ext xmlns:c16="http://schemas.microsoft.com/office/drawing/2014/chart" uri="{C3380CC4-5D6E-409C-BE32-E72D297353CC}">
              <c16:uniqueId val="{00000003-EE1D-4277-83AE-6B1AA0AE0742}"/>
            </c:ext>
          </c:extLst>
        </c:ser>
        <c:ser>
          <c:idx val="2"/>
          <c:order val="2"/>
          <c:tx>
            <c:strRef>
              <c:f>'Chart 3.7 DATA'!$J$2</c:f>
              <c:strCache>
                <c:ptCount val="1"/>
                <c:pt idx="0">
                  <c:v>2 Days</c:v>
                </c:pt>
              </c:strCache>
            </c:strRef>
          </c:tx>
          <c:spPr>
            <a:solidFill>
              <a:srgbClr val="FFFFCC"/>
            </a:solidFill>
            <a:ln>
              <a:solidFill>
                <a:schemeClr val="tx1"/>
              </a:solidFill>
            </a:ln>
          </c:spPr>
          <c:invertIfNegative val="0"/>
          <c:dPt>
            <c:idx val="0"/>
            <c:invertIfNegative val="0"/>
            <c:bubble3D val="0"/>
            <c:spPr>
              <a:solidFill>
                <a:srgbClr val="99CC00"/>
              </a:solidFill>
              <a:ln>
                <a:solidFill>
                  <a:schemeClr val="tx1"/>
                </a:solidFill>
              </a:ln>
            </c:spPr>
            <c:extLst>
              <c:ext xmlns:c16="http://schemas.microsoft.com/office/drawing/2014/chart" uri="{C3380CC4-5D6E-409C-BE32-E72D297353CC}">
                <c16:uniqueId val="{00000004-EE1D-4277-83AE-6B1AA0AE0742}"/>
              </c:ext>
            </c:extLst>
          </c:dPt>
          <c:val>
            <c:numRef>
              <c:f>'Chart 3.7 DATA'!$J$3:$J$31</c:f>
              <c:numCache>
                <c:formatCode>0</c:formatCode>
                <c:ptCount val="29"/>
                <c:pt idx="0">
                  <c:v>3.4293552812071368</c:v>
                </c:pt>
                <c:pt idx="1">
                  <c:v>0</c:v>
                </c:pt>
                <c:pt idx="2">
                  <c:v>0</c:v>
                </c:pt>
                <c:pt idx="3">
                  <c:v>4</c:v>
                </c:pt>
                <c:pt idx="4">
                  <c:v>2.8125</c:v>
                </c:pt>
                <c:pt idx="5">
                  <c:v>3.1331592689295178</c:v>
                </c:pt>
                <c:pt idx="6">
                  <c:v>3.125</c:v>
                </c:pt>
                <c:pt idx="7">
                  <c:v>0.52356020942407611</c:v>
                </c:pt>
                <c:pt idx="8">
                  <c:v>2.7173913043478279</c:v>
                </c:pt>
                <c:pt idx="9">
                  <c:v>4.8913043478260931</c:v>
                </c:pt>
                <c:pt idx="10">
                  <c:v>2.1834061135371172</c:v>
                </c:pt>
                <c:pt idx="11">
                  <c:v>3.2586558044806537</c:v>
                </c:pt>
                <c:pt idx="12">
                  <c:v>0</c:v>
                </c:pt>
                <c:pt idx="13">
                  <c:v>3.5541195476575211</c:v>
                </c:pt>
                <c:pt idx="14">
                  <c:v>2.4330900243308946</c:v>
                </c:pt>
                <c:pt idx="15">
                  <c:v>2.8301886792452819</c:v>
                </c:pt>
                <c:pt idx="16">
                  <c:v>2.538071065989854</c:v>
                </c:pt>
                <c:pt idx="17">
                  <c:v>4.5685279187817258</c:v>
                </c:pt>
                <c:pt idx="18">
                  <c:v>2.9752066115702434</c:v>
                </c:pt>
                <c:pt idx="19">
                  <c:v>0</c:v>
                </c:pt>
                <c:pt idx="20">
                  <c:v>5.4502369668246331</c:v>
                </c:pt>
                <c:pt idx="21">
                  <c:v>4.2016806722688926</c:v>
                </c:pt>
                <c:pt idx="22">
                  <c:v>7.6923076923077076</c:v>
                </c:pt>
                <c:pt idx="23">
                  <c:v>5</c:v>
                </c:pt>
                <c:pt idx="24">
                  <c:v>5.3908355795148282</c:v>
                </c:pt>
                <c:pt idx="25">
                  <c:v>3.0141843971631204</c:v>
                </c:pt>
                <c:pt idx="26">
                  <c:v>5</c:v>
                </c:pt>
                <c:pt idx="27">
                  <c:v>15</c:v>
                </c:pt>
                <c:pt idx="28">
                  <c:v>11.1111111111111</c:v>
                </c:pt>
              </c:numCache>
            </c:numRef>
          </c:val>
          <c:extLst>
            <c:ext xmlns:c16="http://schemas.microsoft.com/office/drawing/2014/chart" uri="{C3380CC4-5D6E-409C-BE32-E72D297353CC}">
              <c16:uniqueId val="{00000005-EE1D-4277-83AE-6B1AA0AE0742}"/>
            </c:ext>
          </c:extLst>
        </c:ser>
        <c:dLbls>
          <c:showLegendKey val="0"/>
          <c:showVal val="0"/>
          <c:showCatName val="0"/>
          <c:showSerName val="0"/>
          <c:showPercent val="0"/>
          <c:showBubbleSize val="0"/>
        </c:dLbls>
        <c:gapWidth val="60"/>
        <c:overlap val="100"/>
        <c:axId val="104001920"/>
        <c:axId val="104003456"/>
      </c:barChart>
      <c:scatterChart>
        <c:scatterStyle val="lineMarker"/>
        <c:varyColors val="0"/>
        <c:ser>
          <c:idx val="3"/>
          <c:order val="3"/>
          <c:tx>
            <c:strRef>
              <c:f>'Chart 3.7 DATA'!$L$2</c:f>
              <c:strCache>
                <c:ptCount val="1"/>
                <c:pt idx="0">
                  <c:v>Stroke Standard (2013)</c:v>
                </c:pt>
              </c:strCache>
            </c:strRef>
          </c:tx>
          <c:spPr>
            <a:ln w="38100">
              <a:solidFill>
                <a:srgbClr val="0070C0"/>
              </a:solidFill>
            </a:ln>
          </c:spPr>
          <c:marker>
            <c:symbol val="none"/>
          </c:marker>
          <c:xVal>
            <c:numRef>
              <c:f>'Chart 3.7 DATA'!$L$3:$L$31</c:f>
              <c:numCache>
                <c:formatCode>General</c:formatCode>
                <c:ptCount val="29"/>
                <c:pt idx="0">
                  <c:v>95</c:v>
                </c:pt>
                <c:pt idx="1">
                  <c:v>95</c:v>
                </c:pt>
                <c:pt idx="2">
                  <c:v>95</c:v>
                </c:pt>
                <c:pt idx="3">
                  <c:v>95</c:v>
                </c:pt>
                <c:pt idx="4">
                  <c:v>95</c:v>
                </c:pt>
                <c:pt idx="5">
                  <c:v>95</c:v>
                </c:pt>
                <c:pt idx="6">
                  <c:v>95</c:v>
                </c:pt>
                <c:pt idx="7">
                  <c:v>95</c:v>
                </c:pt>
                <c:pt idx="8">
                  <c:v>95</c:v>
                </c:pt>
                <c:pt idx="9">
                  <c:v>95</c:v>
                </c:pt>
                <c:pt idx="10">
                  <c:v>95</c:v>
                </c:pt>
                <c:pt idx="11">
                  <c:v>95</c:v>
                </c:pt>
                <c:pt idx="12">
                  <c:v>95</c:v>
                </c:pt>
                <c:pt idx="13">
                  <c:v>95</c:v>
                </c:pt>
                <c:pt idx="14">
                  <c:v>95</c:v>
                </c:pt>
                <c:pt idx="15">
                  <c:v>95</c:v>
                </c:pt>
                <c:pt idx="16">
                  <c:v>95</c:v>
                </c:pt>
                <c:pt idx="17">
                  <c:v>95</c:v>
                </c:pt>
                <c:pt idx="18">
                  <c:v>95</c:v>
                </c:pt>
                <c:pt idx="19">
                  <c:v>95</c:v>
                </c:pt>
                <c:pt idx="20">
                  <c:v>95</c:v>
                </c:pt>
                <c:pt idx="21">
                  <c:v>95</c:v>
                </c:pt>
                <c:pt idx="22">
                  <c:v>95</c:v>
                </c:pt>
                <c:pt idx="23">
                  <c:v>95</c:v>
                </c:pt>
                <c:pt idx="24">
                  <c:v>95</c:v>
                </c:pt>
                <c:pt idx="25">
                  <c:v>95</c:v>
                </c:pt>
                <c:pt idx="26">
                  <c:v>95</c:v>
                </c:pt>
                <c:pt idx="27">
                  <c:v>95</c:v>
                </c:pt>
                <c:pt idx="28">
                  <c:v>95</c:v>
                </c:pt>
              </c:numCache>
            </c:numRef>
          </c:xVal>
          <c:yVal>
            <c:numRef>
              <c:f>'Chart 3.7 DATA'!$S$3:$S$31</c:f>
              <c:numCache>
                <c:formatCode>General</c:formatCode>
                <c:ptCount val="2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numCache>
            </c:numRef>
          </c:yVal>
          <c:smooth val="0"/>
          <c:extLst>
            <c:ext xmlns:c16="http://schemas.microsoft.com/office/drawing/2014/chart" uri="{C3380CC4-5D6E-409C-BE32-E72D297353CC}">
              <c16:uniqueId val="{00000006-EE1D-4277-83AE-6B1AA0AE0742}"/>
            </c:ext>
          </c:extLst>
        </c:ser>
        <c:dLbls>
          <c:showLegendKey val="0"/>
          <c:showVal val="0"/>
          <c:showCatName val="0"/>
          <c:showSerName val="0"/>
          <c:showPercent val="0"/>
          <c:showBubbleSize val="0"/>
        </c:dLbls>
        <c:axId val="112793088"/>
        <c:axId val="112791552"/>
      </c:scatterChart>
      <c:catAx>
        <c:axId val="104001920"/>
        <c:scaling>
          <c:orientation val="maxMin"/>
        </c:scaling>
        <c:delete val="0"/>
        <c:axPos val="l"/>
        <c:numFmt formatCode="General" sourceLinked="0"/>
        <c:majorTickMark val="out"/>
        <c:minorTickMark val="none"/>
        <c:tickLblPos val="nextTo"/>
        <c:txPr>
          <a:bodyPr/>
          <a:lstStyle/>
          <a:p>
            <a:pPr>
              <a:defRPr sz="800">
                <a:latin typeface="Arial" pitchFamily="34" charset="0"/>
                <a:cs typeface="Arial" pitchFamily="34" charset="0"/>
              </a:defRPr>
            </a:pPr>
            <a:endParaRPr lang="en-US"/>
          </a:p>
        </c:txPr>
        <c:crossAx val="104003456"/>
        <c:crosses val="autoZero"/>
        <c:auto val="1"/>
        <c:lblAlgn val="ctr"/>
        <c:lblOffset val="100"/>
        <c:noMultiLvlLbl val="0"/>
      </c:catAx>
      <c:valAx>
        <c:axId val="104003456"/>
        <c:scaling>
          <c:orientation val="minMax"/>
          <c:max val="100"/>
        </c:scaling>
        <c:delete val="0"/>
        <c:axPos val="t"/>
        <c:majorGridlines>
          <c:spPr>
            <a:ln>
              <a:solidFill>
                <a:schemeClr val="bg1">
                  <a:lumMod val="75000"/>
                </a:schemeClr>
              </a:solidFill>
            </a:ln>
          </c:spPr>
        </c:majorGridlines>
        <c:title>
          <c:tx>
            <c:rich>
              <a:bodyPr/>
              <a:lstStyle/>
              <a:p>
                <a:pPr>
                  <a:defRPr/>
                </a:pPr>
                <a:r>
                  <a:rPr lang="en-GB"/>
                  <a:t>%</a:t>
                </a:r>
              </a:p>
            </c:rich>
          </c:tx>
          <c:layout>
            <c:manualLayout>
              <c:xMode val="edge"/>
              <c:yMode val="edge"/>
              <c:x val="0.45446470075735951"/>
              <c:y val="0.92114411491070824"/>
            </c:manualLayout>
          </c:layout>
          <c:overlay val="0"/>
        </c:title>
        <c:numFmt formatCode="0" sourceLinked="1"/>
        <c:majorTickMark val="out"/>
        <c:minorTickMark val="none"/>
        <c:tickLblPos val="high"/>
        <c:spPr>
          <a:ln>
            <a:solidFill>
              <a:sysClr val="window" lastClr="FFFFFF">
                <a:lumMod val="75000"/>
              </a:sysClr>
            </a:solidFill>
          </a:ln>
        </c:spPr>
        <c:crossAx val="104001920"/>
        <c:crosses val="autoZero"/>
        <c:crossBetween val="between"/>
        <c:majorUnit val="20"/>
      </c:valAx>
      <c:valAx>
        <c:axId val="112791552"/>
        <c:scaling>
          <c:orientation val="minMax"/>
          <c:max val="28"/>
          <c:min val="0"/>
        </c:scaling>
        <c:delete val="0"/>
        <c:axPos val="r"/>
        <c:numFmt formatCode="General" sourceLinked="1"/>
        <c:majorTickMark val="out"/>
        <c:minorTickMark val="none"/>
        <c:tickLblPos val="none"/>
        <c:crossAx val="112793088"/>
        <c:crosses val="max"/>
        <c:crossBetween val="midCat"/>
      </c:valAx>
      <c:valAx>
        <c:axId val="112793088"/>
        <c:scaling>
          <c:orientation val="minMax"/>
        </c:scaling>
        <c:delete val="1"/>
        <c:axPos val="b"/>
        <c:numFmt formatCode="General" sourceLinked="1"/>
        <c:majorTickMark val="out"/>
        <c:minorTickMark val="none"/>
        <c:tickLblPos val="none"/>
        <c:crossAx val="112791552"/>
        <c:crosses val="autoZero"/>
        <c:crossBetween val="midCat"/>
      </c:valAx>
      <c:spPr>
        <a:ln>
          <a:solidFill>
            <a:sysClr val="window" lastClr="FFFFFF">
              <a:lumMod val="75000"/>
            </a:sysClr>
          </a:solidFill>
        </a:ln>
      </c:spPr>
    </c:plotArea>
    <c:legend>
      <c:legendPos val="r"/>
      <c:layout/>
      <c:overlay val="0"/>
      <c:spPr>
        <a:ln>
          <a:solidFill>
            <a:srgbClr val="0070C0"/>
          </a:solidFill>
        </a:ln>
      </c:spPr>
      <c:txPr>
        <a:bodyPr/>
        <a:lstStyle/>
        <a:p>
          <a:pPr>
            <a:defRPr sz="700">
              <a:latin typeface="Arial" pitchFamily="34" charset="0"/>
              <a:cs typeface="Arial" pitchFamily="34" charset="0"/>
            </a:defRPr>
          </a:pPr>
          <a:endParaRPr lang="en-US"/>
        </a:p>
      </c:txPr>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66187727520134E-2"/>
          <c:y val="6.2753036437250123E-2"/>
          <c:w val="0.78983138002222852"/>
          <c:h val="0.76113360323891421"/>
        </c:manualLayout>
      </c:layout>
      <c:barChart>
        <c:barDir val="col"/>
        <c:grouping val="percentStacked"/>
        <c:varyColors val="0"/>
        <c:ser>
          <c:idx val="0"/>
          <c:order val="0"/>
          <c:tx>
            <c:strRef>
              <c:f>'Chart 3.8 DATA'!$C$2</c:f>
              <c:strCache>
                <c:ptCount val="1"/>
                <c:pt idx="0">
                  <c:v>Initial Only</c:v>
                </c:pt>
              </c:strCache>
            </c:strRef>
          </c:tx>
          <c:spPr>
            <a:solidFill>
              <a:srgbClr val="9999FF"/>
            </a:solidFill>
            <a:ln w="12700">
              <a:solidFill>
                <a:srgbClr val="000000"/>
              </a:solidFill>
              <a:prstDash val="solid"/>
            </a:ln>
          </c:spPr>
          <c:invertIfNegative val="0"/>
          <c:dPt>
            <c:idx val="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0-8B89-422B-8CA5-838CEAAE6AD6}"/>
              </c:ext>
            </c:extLst>
          </c:dPt>
          <c:cat>
            <c:strRef>
              <c:f>'Chart 3.8 DATA'!$A$3:$A$32</c:f>
              <c:strCache>
                <c:ptCount val="30"/>
                <c:pt idx="0">
                  <c:v>Scotland</c:v>
                </c:pt>
                <c:pt idx="1">
                  <c:v>Ayr</c:v>
                </c:pt>
                <c:pt idx="2">
                  <c:v>Crosshouse</c:v>
                </c:pt>
                <c:pt idx="3">
                  <c:v>Borders</c:v>
                </c:pt>
                <c:pt idx="4">
                  <c:v>DGRI</c:v>
                </c:pt>
                <c:pt idx="5">
                  <c:v>GCH</c:v>
                </c:pt>
                <c:pt idx="6">
                  <c:v>VHK</c:v>
                </c:pt>
                <c:pt idx="7">
                  <c:v>FVRH</c:v>
                </c:pt>
                <c:pt idx="8">
                  <c:v>ARI</c:v>
                </c:pt>
                <c:pt idx="9">
                  <c:v>Dr Grays</c:v>
                </c:pt>
                <c:pt idx="10">
                  <c:v>GRI</c:v>
                </c:pt>
                <c:pt idx="11">
                  <c:v>IRH</c:v>
                </c:pt>
                <c:pt idx="12">
                  <c:v>QEUH</c:v>
                </c:pt>
                <c:pt idx="13">
                  <c:v>RAH</c:v>
                </c:pt>
                <c:pt idx="14">
                  <c:v>Belford</c:v>
                </c:pt>
                <c:pt idx="15">
                  <c:v>Caithness</c:v>
                </c:pt>
                <c:pt idx="16">
                  <c:v>L&amp;I</c:v>
                </c:pt>
                <c:pt idx="17">
                  <c:v>Raigmore</c:v>
                </c:pt>
                <c:pt idx="18">
                  <c:v>Hairmyres</c:v>
                </c:pt>
                <c:pt idx="19">
                  <c:v>Monklands</c:v>
                </c:pt>
                <c:pt idx="20">
                  <c:v>Wishaw</c:v>
                </c:pt>
                <c:pt idx="21">
                  <c:v>RIE</c:v>
                </c:pt>
                <c:pt idx="22">
                  <c:v>SJH</c:v>
                </c:pt>
                <c:pt idx="23">
                  <c:v>WGH</c:v>
                </c:pt>
                <c:pt idx="24">
                  <c:v>Balfour</c:v>
                </c:pt>
                <c:pt idx="25">
                  <c:v>Gilbert Bain</c:v>
                </c:pt>
                <c:pt idx="26">
                  <c:v>Ninewells</c:v>
                </c:pt>
                <c:pt idx="27">
                  <c:v>PRI</c:v>
                </c:pt>
                <c:pt idx="28">
                  <c:v>Uist &amp; Barra</c:v>
                </c:pt>
                <c:pt idx="29">
                  <c:v>Western Isles</c:v>
                </c:pt>
              </c:strCache>
            </c:strRef>
          </c:cat>
          <c:val>
            <c:numRef>
              <c:f>'Chart 3.8 DATA'!$C$3:$C$32</c:f>
              <c:numCache>
                <c:formatCode>0</c:formatCode>
                <c:ptCount val="30"/>
                <c:pt idx="0">
                  <c:v>21.205923259428946</c:v>
                </c:pt>
                <c:pt idx="1">
                  <c:v>27.083333333333332</c:v>
                </c:pt>
                <c:pt idx="2">
                  <c:v>40.655249441548776</c:v>
                </c:pt>
                <c:pt idx="3">
                  <c:v>16.740088105726873</c:v>
                </c:pt>
                <c:pt idx="4">
                  <c:v>13.877551020408163</c:v>
                </c:pt>
                <c:pt idx="5">
                  <c:v>4.2553191489361701</c:v>
                </c:pt>
                <c:pt idx="6">
                  <c:v>11.725663716814159</c:v>
                </c:pt>
                <c:pt idx="7">
                  <c:v>9.2334494773519165</c:v>
                </c:pt>
                <c:pt idx="8">
                  <c:v>8.2655826558265595</c:v>
                </c:pt>
                <c:pt idx="9">
                  <c:v>3.0487804878048781</c:v>
                </c:pt>
                <c:pt idx="10">
                  <c:v>35.61643835616438</c:v>
                </c:pt>
                <c:pt idx="11">
                  <c:v>24.652777777777779</c:v>
                </c:pt>
                <c:pt idx="12">
                  <c:v>28.323313293253172</c:v>
                </c:pt>
                <c:pt idx="13">
                  <c:v>28.985507246376812</c:v>
                </c:pt>
                <c:pt idx="14">
                  <c:v>25</c:v>
                </c:pt>
                <c:pt idx="15">
                  <c:v>21.666666666666668</c:v>
                </c:pt>
                <c:pt idx="16">
                  <c:v>37.254901960784316</c:v>
                </c:pt>
                <c:pt idx="17">
                  <c:v>10.30640668523677</c:v>
                </c:pt>
                <c:pt idx="18">
                  <c:v>11.944444444444445</c:v>
                </c:pt>
                <c:pt idx="19">
                  <c:v>4.7457627118644066</c:v>
                </c:pt>
                <c:pt idx="20">
                  <c:v>4.4186046511627906</c:v>
                </c:pt>
                <c:pt idx="21">
                  <c:v>22.204344328238136</c:v>
                </c:pt>
                <c:pt idx="22">
                  <c:v>10.094637223974763</c:v>
                </c:pt>
                <c:pt idx="23">
                  <c:v>21.428571428571427</c:v>
                </c:pt>
                <c:pt idx="24">
                  <c:v>12.820512820512819</c:v>
                </c:pt>
                <c:pt idx="25">
                  <c:v>8.1081081081081088</c:v>
                </c:pt>
                <c:pt idx="26">
                  <c:v>16.850828729281769</c:v>
                </c:pt>
                <c:pt idx="27">
                  <c:v>17.777777777777779</c:v>
                </c:pt>
                <c:pt idx="28">
                  <c:v>0</c:v>
                </c:pt>
                <c:pt idx="29">
                  <c:v>2.6315789473684208</c:v>
                </c:pt>
              </c:numCache>
            </c:numRef>
          </c:val>
          <c:extLst>
            <c:ext xmlns:c16="http://schemas.microsoft.com/office/drawing/2014/chart" uri="{C3380CC4-5D6E-409C-BE32-E72D297353CC}">
              <c16:uniqueId val="{00000001-8B89-422B-8CA5-838CEAAE6AD6}"/>
            </c:ext>
          </c:extLst>
        </c:ser>
        <c:ser>
          <c:idx val="1"/>
          <c:order val="1"/>
          <c:tx>
            <c:strRef>
              <c:f>'Chart 3.8 DATA'!$E$2</c:f>
              <c:strCache>
                <c:ptCount val="1"/>
                <c:pt idx="0">
                  <c:v>Initial AND Final</c:v>
                </c:pt>
              </c:strCache>
            </c:strRef>
          </c:tx>
          <c:spPr>
            <a:solidFill>
              <a:srgbClr val="993366"/>
            </a:solidFill>
            <a:ln>
              <a:solidFill>
                <a:schemeClr val="tx1"/>
              </a:solidFill>
            </a:ln>
          </c:spPr>
          <c:invertIfNegative val="0"/>
          <c:dPt>
            <c:idx val="0"/>
            <c:invertIfNegative val="0"/>
            <c:bubble3D val="0"/>
            <c:spPr>
              <a:solidFill>
                <a:srgbClr val="FF0000"/>
              </a:solidFill>
              <a:ln>
                <a:solidFill>
                  <a:schemeClr val="tx1"/>
                </a:solidFill>
              </a:ln>
            </c:spPr>
            <c:extLst>
              <c:ext xmlns:c16="http://schemas.microsoft.com/office/drawing/2014/chart" uri="{C3380CC4-5D6E-409C-BE32-E72D297353CC}">
                <c16:uniqueId val="{00000002-8B89-422B-8CA5-838CEAAE6AD6}"/>
              </c:ext>
            </c:extLst>
          </c:dPt>
          <c:cat>
            <c:strRef>
              <c:f>'Chart 3.8 DATA'!$A$3:$A$32</c:f>
              <c:strCache>
                <c:ptCount val="30"/>
                <c:pt idx="0">
                  <c:v>Scotland</c:v>
                </c:pt>
                <c:pt idx="1">
                  <c:v>Ayr</c:v>
                </c:pt>
                <c:pt idx="2">
                  <c:v>Crosshouse</c:v>
                </c:pt>
                <c:pt idx="3">
                  <c:v>Borders</c:v>
                </c:pt>
                <c:pt idx="4">
                  <c:v>DGRI</c:v>
                </c:pt>
                <c:pt idx="5">
                  <c:v>GCH</c:v>
                </c:pt>
                <c:pt idx="6">
                  <c:v>VHK</c:v>
                </c:pt>
                <c:pt idx="7">
                  <c:v>FVRH</c:v>
                </c:pt>
                <c:pt idx="8">
                  <c:v>ARI</c:v>
                </c:pt>
                <c:pt idx="9">
                  <c:v>Dr Grays</c:v>
                </c:pt>
                <c:pt idx="10">
                  <c:v>GRI</c:v>
                </c:pt>
                <c:pt idx="11">
                  <c:v>IRH</c:v>
                </c:pt>
                <c:pt idx="12">
                  <c:v>QEUH</c:v>
                </c:pt>
                <c:pt idx="13">
                  <c:v>RAH</c:v>
                </c:pt>
                <c:pt idx="14">
                  <c:v>Belford</c:v>
                </c:pt>
                <c:pt idx="15">
                  <c:v>Caithness</c:v>
                </c:pt>
                <c:pt idx="16">
                  <c:v>L&amp;I</c:v>
                </c:pt>
                <c:pt idx="17">
                  <c:v>Raigmore</c:v>
                </c:pt>
                <c:pt idx="18">
                  <c:v>Hairmyres</c:v>
                </c:pt>
                <c:pt idx="19">
                  <c:v>Monklands</c:v>
                </c:pt>
                <c:pt idx="20">
                  <c:v>Wishaw</c:v>
                </c:pt>
                <c:pt idx="21">
                  <c:v>RIE</c:v>
                </c:pt>
                <c:pt idx="22">
                  <c:v>SJH</c:v>
                </c:pt>
                <c:pt idx="23">
                  <c:v>WGH</c:v>
                </c:pt>
                <c:pt idx="24">
                  <c:v>Balfour</c:v>
                </c:pt>
                <c:pt idx="25">
                  <c:v>Gilbert Bain</c:v>
                </c:pt>
                <c:pt idx="26">
                  <c:v>Ninewells</c:v>
                </c:pt>
                <c:pt idx="27">
                  <c:v>PRI</c:v>
                </c:pt>
                <c:pt idx="28">
                  <c:v>Uist &amp; Barra</c:v>
                </c:pt>
                <c:pt idx="29">
                  <c:v>Western Isles</c:v>
                </c:pt>
              </c:strCache>
            </c:strRef>
          </c:cat>
          <c:val>
            <c:numRef>
              <c:f>'Chart 3.8 DATA'!$E$3:$E$32</c:f>
              <c:numCache>
                <c:formatCode>0</c:formatCode>
                <c:ptCount val="30"/>
                <c:pt idx="0">
                  <c:v>66.710300253620218</c:v>
                </c:pt>
                <c:pt idx="1">
                  <c:v>29.166666666666668</c:v>
                </c:pt>
                <c:pt idx="2">
                  <c:v>48.771407297096054</c:v>
                </c:pt>
                <c:pt idx="3">
                  <c:v>70.484581497797365</c:v>
                </c:pt>
                <c:pt idx="4">
                  <c:v>75.91836734693878</c:v>
                </c:pt>
                <c:pt idx="5">
                  <c:v>89.361702127659569</c:v>
                </c:pt>
                <c:pt idx="6">
                  <c:v>74.889380530973455</c:v>
                </c:pt>
                <c:pt idx="7">
                  <c:v>68.292682926829272</c:v>
                </c:pt>
                <c:pt idx="8">
                  <c:v>81.029810298102973</c:v>
                </c:pt>
                <c:pt idx="9">
                  <c:v>89.024390243902445</c:v>
                </c:pt>
                <c:pt idx="10">
                  <c:v>51.956947162426616</c:v>
                </c:pt>
                <c:pt idx="11">
                  <c:v>65.277777777777786</c:v>
                </c:pt>
                <c:pt idx="12">
                  <c:v>62.324649298597187</c:v>
                </c:pt>
                <c:pt idx="13">
                  <c:v>59.098228663446051</c:v>
                </c:pt>
                <c:pt idx="14">
                  <c:v>75</c:v>
                </c:pt>
                <c:pt idx="15">
                  <c:v>75</c:v>
                </c:pt>
                <c:pt idx="16">
                  <c:v>54.901960784313729</c:v>
                </c:pt>
                <c:pt idx="17">
                  <c:v>85.51532033426183</c:v>
                </c:pt>
                <c:pt idx="18">
                  <c:v>77.222222222222229</c:v>
                </c:pt>
                <c:pt idx="19">
                  <c:v>86.101694915254228</c:v>
                </c:pt>
                <c:pt idx="20">
                  <c:v>88.604651162790688</c:v>
                </c:pt>
                <c:pt idx="21">
                  <c:v>60.981496379726465</c:v>
                </c:pt>
                <c:pt idx="22">
                  <c:v>82.33438485804416</c:v>
                </c:pt>
                <c:pt idx="23">
                  <c:v>60.884353741496597</c:v>
                </c:pt>
                <c:pt idx="24">
                  <c:v>82.051282051282044</c:v>
                </c:pt>
                <c:pt idx="25">
                  <c:v>81.081081081081081</c:v>
                </c:pt>
                <c:pt idx="26">
                  <c:v>70.027624309392266</c:v>
                </c:pt>
                <c:pt idx="27">
                  <c:v>66.222222222222229</c:v>
                </c:pt>
                <c:pt idx="28">
                  <c:v>100</c:v>
                </c:pt>
                <c:pt idx="29">
                  <c:v>81.578947368421055</c:v>
                </c:pt>
              </c:numCache>
            </c:numRef>
          </c:val>
          <c:extLst>
            <c:ext xmlns:c16="http://schemas.microsoft.com/office/drawing/2014/chart" uri="{C3380CC4-5D6E-409C-BE32-E72D297353CC}">
              <c16:uniqueId val="{00000003-8B89-422B-8CA5-838CEAAE6AD6}"/>
            </c:ext>
          </c:extLst>
        </c:ser>
        <c:ser>
          <c:idx val="2"/>
          <c:order val="2"/>
          <c:tx>
            <c:strRef>
              <c:f>'Chart 3.8 DATA'!$G$2</c:f>
              <c:strCache>
                <c:ptCount val="1"/>
                <c:pt idx="0">
                  <c:v>Final Only</c:v>
                </c:pt>
              </c:strCache>
            </c:strRef>
          </c:tx>
          <c:spPr>
            <a:solidFill>
              <a:srgbClr val="FFE29B"/>
            </a:solidFill>
            <a:ln>
              <a:solidFill>
                <a:schemeClr val="tx1"/>
              </a:solidFill>
            </a:ln>
          </c:spPr>
          <c:invertIfNegative val="0"/>
          <c:dPt>
            <c:idx val="0"/>
            <c:invertIfNegative val="0"/>
            <c:bubble3D val="0"/>
            <c:spPr>
              <a:solidFill>
                <a:srgbClr val="99CC00"/>
              </a:solidFill>
              <a:ln>
                <a:solidFill>
                  <a:schemeClr val="tx1"/>
                </a:solidFill>
              </a:ln>
            </c:spPr>
            <c:extLst>
              <c:ext xmlns:c16="http://schemas.microsoft.com/office/drawing/2014/chart" uri="{C3380CC4-5D6E-409C-BE32-E72D297353CC}">
                <c16:uniqueId val="{00000004-8B89-422B-8CA5-838CEAAE6AD6}"/>
              </c:ext>
            </c:extLst>
          </c:dPt>
          <c:cat>
            <c:strRef>
              <c:f>'Chart 3.8 DATA'!$A$3:$A$32</c:f>
              <c:strCache>
                <c:ptCount val="30"/>
                <c:pt idx="0">
                  <c:v>Scotland</c:v>
                </c:pt>
                <c:pt idx="1">
                  <c:v>Ayr</c:v>
                </c:pt>
                <c:pt idx="2">
                  <c:v>Crosshouse</c:v>
                </c:pt>
                <c:pt idx="3">
                  <c:v>Borders</c:v>
                </c:pt>
                <c:pt idx="4">
                  <c:v>DGRI</c:v>
                </c:pt>
                <c:pt idx="5">
                  <c:v>GCH</c:v>
                </c:pt>
                <c:pt idx="6">
                  <c:v>VHK</c:v>
                </c:pt>
                <c:pt idx="7">
                  <c:v>FVRH</c:v>
                </c:pt>
                <c:pt idx="8">
                  <c:v>ARI</c:v>
                </c:pt>
                <c:pt idx="9">
                  <c:v>Dr Grays</c:v>
                </c:pt>
                <c:pt idx="10">
                  <c:v>GRI</c:v>
                </c:pt>
                <c:pt idx="11">
                  <c:v>IRH</c:v>
                </c:pt>
                <c:pt idx="12">
                  <c:v>QEUH</c:v>
                </c:pt>
                <c:pt idx="13">
                  <c:v>RAH</c:v>
                </c:pt>
                <c:pt idx="14">
                  <c:v>Belford</c:v>
                </c:pt>
                <c:pt idx="15">
                  <c:v>Caithness</c:v>
                </c:pt>
                <c:pt idx="16">
                  <c:v>L&amp;I</c:v>
                </c:pt>
                <c:pt idx="17">
                  <c:v>Raigmore</c:v>
                </c:pt>
                <c:pt idx="18">
                  <c:v>Hairmyres</c:v>
                </c:pt>
                <c:pt idx="19">
                  <c:v>Monklands</c:v>
                </c:pt>
                <c:pt idx="20">
                  <c:v>Wishaw</c:v>
                </c:pt>
                <c:pt idx="21">
                  <c:v>RIE</c:v>
                </c:pt>
                <c:pt idx="22">
                  <c:v>SJH</c:v>
                </c:pt>
                <c:pt idx="23">
                  <c:v>WGH</c:v>
                </c:pt>
                <c:pt idx="24">
                  <c:v>Balfour</c:v>
                </c:pt>
                <c:pt idx="25">
                  <c:v>Gilbert Bain</c:v>
                </c:pt>
                <c:pt idx="26">
                  <c:v>Ninewells</c:v>
                </c:pt>
                <c:pt idx="27">
                  <c:v>PRI</c:v>
                </c:pt>
                <c:pt idx="28">
                  <c:v>Uist &amp; Barra</c:v>
                </c:pt>
                <c:pt idx="29">
                  <c:v>Western Isles</c:v>
                </c:pt>
              </c:strCache>
            </c:strRef>
          </c:cat>
          <c:val>
            <c:numRef>
              <c:f>'Chart 3.8 DATA'!$G$3:$G$32</c:f>
              <c:numCache>
                <c:formatCode>0</c:formatCode>
                <c:ptCount val="30"/>
                <c:pt idx="0">
                  <c:v>12.08377648695083</c:v>
                </c:pt>
                <c:pt idx="1">
                  <c:v>43.75</c:v>
                </c:pt>
                <c:pt idx="2">
                  <c:v>10.573343261355175</c:v>
                </c:pt>
                <c:pt idx="3">
                  <c:v>12.77533039647577</c:v>
                </c:pt>
                <c:pt idx="4">
                  <c:v>10.204081632653061</c:v>
                </c:pt>
                <c:pt idx="5">
                  <c:v>6.3829787234042552</c:v>
                </c:pt>
                <c:pt idx="6">
                  <c:v>13.384955752212392</c:v>
                </c:pt>
                <c:pt idx="7">
                  <c:v>22.473867595818817</c:v>
                </c:pt>
                <c:pt idx="8">
                  <c:v>10.704607046070461</c:v>
                </c:pt>
                <c:pt idx="9">
                  <c:v>7.9268292682926829</c:v>
                </c:pt>
                <c:pt idx="10">
                  <c:v>12.426614481409</c:v>
                </c:pt>
                <c:pt idx="11">
                  <c:v>10.069444444444445</c:v>
                </c:pt>
                <c:pt idx="12">
                  <c:v>9.3520374081496325</c:v>
                </c:pt>
                <c:pt idx="13">
                  <c:v>11.916264090177133</c:v>
                </c:pt>
                <c:pt idx="14">
                  <c:v>0</c:v>
                </c:pt>
                <c:pt idx="15">
                  <c:v>3.3333333333333335</c:v>
                </c:pt>
                <c:pt idx="16">
                  <c:v>7.8431372549019605</c:v>
                </c:pt>
                <c:pt idx="17">
                  <c:v>4.1782729805013927</c:v>
                </c:pt>
                <c:pt idx="18">
                  <c:v>10.833333333333334</c:v>
                </c:pt>
                <c:pt idx="19">
                  <c:v>9.1525423728813564</c:v>
                </c:pt>
                <c:pt idx="20">
                  <c:v>6.9767441860465116</c:v>
                </c:pt>
                <c:pt idx="21">
                  <c:v>16.814159292035399</c:v>
                </c:pt>
                <c:pt idx="22">
                  <c:v>7.5709779179810726</c:v>
                </c:pt>
                <c:pt idx="23">
                  <c:v>17.687074829931973</c:v>
                </c:pt>
                <c:pt idx="24">
                  <c:v>5.1282051282051277</c:v>
                </c:pt>
                <c:pt idx="25">
                  <c:v>10.810810810810811</c:v>
                </c:pt>
                <c:pt idx="26">
                  <c:v>13.121546961325967</c:v>
                </c:pt>
                <c:pt idx="27">
                  <c:v>16</c:v>
                </c:pt>
                <c:pt idx="28">
                  <c:v>0</c:v>
                </c:pt>
                <c:pt idx="29">
                  <c:v>15.789473684210526</c:v>
                </c:pt>
              </c:numCache>
            </c:numRef>
          </c:val>
          <c:extLst>
            <c:ext xmlns:c16="http://schemas.microsoft.com/office/drawing/2014/chart" uri="{C3380CC4-5D6E-409C-BE32-E72D297353CC}">
              <c16:uniqueId val="{00000005-8B89-422B-8CA5-838CEAAE6AD6}"/>
            </c:ext>
          </c:extLst>
        </c:ser>
        <c:dLbls>
          <c:showLegendKey val="0"/>
          <c:showVal val="0"/>
          <c:showCatName val="0"/>
          <c:showSerName val="0"/>
          <c:showPercent val="0"/>
          <c:showBubbleSize val="0"/>
        </c:dLbls>
        <c:gapWidth val="150"/>
        <c:overlap val="100"/>
        <c:axId val="104326272"/>
        <c:axId val="104327808"/>
      </c:barChart>
      <c:catAx>
        <c:axId val="1043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4327808"/>
        <c:crosses val="autoZero"/>
        <c:auto val="1"/>
        <c:lblAlgn val="ctr"/>
        <c:lblOffset val="100"/>
        <c:tickLblSkip val="1"/>
        <c:tickMarkSkip val="1"/>
        <c:noMultiLvlLbl val="0"/>
      </c:catAx>
      <c:valAx>
        <c:axId val="104327808"/>
        <c:scaling>
          <c:orientation val="minMax"/>
          <c:max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4326272"/>
        <c:crosses val="autoZero"/>
        <c:crossBetween val="between"/>
      </c:valAx>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Footer>&amp;L&amp;8Scottish Stroke Care Audit 2011 National Report
Stroke Services in Scottish Hospitals, Data relating to 2010&amp;R&amp;8© NHS National Services Scotland/Crown Copyright</c:oddFooter>
    </c:headerFooter>
    <c:pageMargins b="1" l="0.75000000000001465" r="0.7500000000000146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14</xdr:col>
      <xdr:colOff>28575</xdr:colOff>
      <xdr:row>16</xdr:row>
      <xdr:rowOff>95250</xdr:rowOff>
    </xdr:from>
    <xdr:to>
      <xdr:col>14</xdr:col>
      <xdr:colOff>561975</xdr:colOff>
      <xdr:row>16</xdr:row>
      <xdr:rowOff>95250</xdr:rowOff>
    </xdr:to>
    <xdr:cxnSp macro="">
      <xdr:nvCxnSpPr>
        <xdr:cNvPr id="3" name="Straight Connector 2"/>
        <xdr:cNvCxnSpPr/>
      </xdr:nvCxnSpPr>
      <xdr:spPr>
        <a:xfrm>
          <a:off x="8067675" y="28003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13</xdr:col>
      <xdr:colOff>561975</xdr:colOff>
      <xdr:row>29</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16</xdr:row>
      <xdr:rowOff>95250</xdr:rowOff>
    </xdr:from>
    <xdr:to>
      <xdr:col>14</xdr:col>
      <xdr:colOff>561975</xdr:colOff>
      <xdr:row>16</xdr:row>
      <xdr:rowOff>95250</xdr:rowOff>
    </xdr:to>
    <xdr:cxnSp macro="">
      <xdr:nvCxnSpPr>
        <xdr:cNvPr id="3" name="Straight Connector 2"/>
        <xdr:cNvCxnSpPr/>
      </xdr:nvCxnSpPr>
      <xdr:spPr>
        <a:xfrm>
          <a:off x="8067675" y="2828925"/>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13</xdr:col>
      <xdr:colOff>561975</xdr:colOff>
      <xdr:row>28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xdr:colOff>
      <xdr:row>16</xdr:row>
      <xdr:rowOff>95250</xdr:rowOff>
    </xdr:from>
    <xdr:to>
      <xdr:col>14</xdr:col>
      <xdr:colOff>561975</xdr:colOff>
      <xdr:row>16</xdr:row>
      <xdr:rowOff>95250</xdr:rowOff>
    </xdr:to>
    <xdr:cxnSp macro="">
      <xdr:nvCxnSpPr>
        <xdr:cNvPr id="3" name="Straight Connector 2"/>
        <xdr:cNvCxnSpPr/>
      </xdr:nvCxnSpPr>
      <xdr:spPr>
        <a:xfrm>
          <a:off x="8067675" y="28003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13</xdr:col>
      <xdr:colOff>561975</xdr:colOff>
      <xdr:row>29</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28575</xdr:colOff>
      <xdr:row>16</xdr:row>
      <xdr:rowOff>95250</xdr:rowOff>
    </xdr:from>
    <xdr:to>
      <xdr:col>14</xdr:col>
      <xdr:colOff>561975</xdr:colOff>
      <xdr:row>16</xdr:row>
      <xdr:rowOff>95250</xdr:rowOff>
    </xdr:to>
    <xdr:cxnSp macro="">
      <xdr:nvCxnSpPr>
        <xdr:cNvPr id="5" name="Straight Connector 4"/>
        <xdr:cNvCxnSpPr/>
      </xdr:nvCxnSpPr>
      <xdr:spPr>
        <a:xfrm>
          <a:off x="8067675" y="304800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xdr:colOff>
      <xdr:row>16</xdr:row>
      <xdr:rowOff>95250</xdr:rowOff>
    </xdr:from>
    <xdr:to>
      <xdr:col>14</xdr:col>
      <xdr:colOff>561975</xdr:colOff>
      <xdr:row>16</xdr:row>
      <xdr:rowOff>95250</xdr:rowOff>
    </xdr:to>
    <xdr:cxnSp macro="">
      <xdr:nvCxnSpPr>
        <xdr:cNvPr id="3" name="Straight Connector 2"/>
        <xdr:cNvCxnSpPr/>
      </xdr:nvCxnSpPr>
      <xdr:spPr>
        <a:xfrm>
          <a:off x="8067675" y="28003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4</xdr:row>
      <xdr:rowOff>0</xdr:rowOff>
    </xdr:from>
    <xdr:to>
      <xdr:col>13</xdr:col>
      <xdr:colOff>561975</xdr:colOff>
      <xdr:row>29</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28575</xdr:colOff>
      <xdr:row>16</xdr:row>
      <xdr:rowOff>95250</xdr:rowOff>
    </xdr:from>
    <xdr:to>
      <xdr:col>14</xdr:col>
      <xdr:colOff>561975</xdr:colOff>
      <xdr:row>16</xdr:row>
      <xdr:rowOff>95250</xdr:rowOff>
    </xdr:to>
    <xdr:cxnSp macro="">
      <xdr:nvCxnSpPr>
        <xdr:cNvPr id="5" name="Straight Connector 4"/>
        <xdr:cNvCxnSpPr/>
      </xdr:nvCxnSpPr>
      <xdr:spPr>
        <a:xfrm>
          <a:off x="8067675" y="28003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28575</xdr:colOff>
      <xdr:row>16</xdr:row>
      <xdr:rowOff>95250</xdr:rowOff>
    </xdr:from>
    <xdr:to>
      <xdr:col>14</xdr:col>
      <xdr:colOff>561975</xdr:colOff>
      <xdr:row>16</xdr:row>
      <xdr:rowOff>95250</xdr:rowOff>
    </xdr:to>
    <xdr:cxnSp macro="">
      <xdr:nvCxnSpPr>
        <xdr:cNvPr id="6" name="Straight Connector 5"/>
        <xdr:cNvCxnSpPr/>
      </xdr:nvCxnSpPr>
      <xdr:spPr>
        <a:xfrm>
          <a:off x="8067675" y="28003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4</xdr:row>
      <xdr:rowOff>152400</xdr:rowOff>
    </xdr:from>
    <xdr:to>
      <xdr:col>1</xdr:col>
      <xdr:colOff>190500</xdr:colOff>
      <xdr:row>5</xdr:row>
      <xdr:rowOff>114300</xdr:rowOff>
    </xdr:to>
    <xdr:sp macro="" textlink="">
      <xdr:nvSpPr>
        <xdr:cNvPr id="3" name="Rectangle 2"/>
        <xdr:cNvSpPr/>
      </xdr:nvSpPr>
      <xdr:spPr>
        <a:xfrm>
          <a:off x="200025" y="112395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19050</xdr:colOff>
      <xdr:row>6</xdr:row>
      <xdr:rowOff>19050</xdr:rowOff>
    </xdr:from>
    <xdr:to>
      <xdr:col>1</xdr:col>
      <xdr:colOff>190500</xdr:colOff>
      <xdr:row>6</xdr:row>
      <xdr:rowOff>142875</xdr:rowOff>
    </xdr:to>
    <xdr:sp macro="" textlink="">
      <xdr:nvSpPr>
        <xdr:cNvPr id="4" name="Rectangle 3"/>
        <xdr:cNvSpPr/>
      </xdr:nvSpPr>
      <xdr:spPr>
        <a:xfrm>
          <a:off x="200025" y="1314450"/>
          <a:ext cx="171450" cy="12382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19050</xdr:colOff>
      <xdr:row>7</xdr:row>
      <xdr:rowOff>47625</xdr:rowOff>
    </xdr:from>
    <xdr:to>
      <xdr:col>1</xdr:col>
      <xdr:colOff>190500</xdr:colOff>
      <xdr:row>8</xdr:row>
      <xdr:rowOff>9525</xdr:rowOff>
    </xdr:to>
    <xdr:sp macro="" textlink="">
      <xdr:nvSpPr>
        <xdr:cNvPr id="5" name="Rectangle 4"/>
        <xdr:cNvSpPr/>
      </xdr:nvSpPr>
      <xdr:spPr>
        <a:xfrm>
          <a:off x="200025" y="150495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9</xdr:row>
      <xdr:rowOff>152400</xdr:rowOff>
    </xdr:from>
    <xdr:to>
      <xdr:col>16</xdr:col>
      <xdr:colOff>9525</xdr:colOff>
      <xdr:row>46</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4</xdr:row>
      <xdr:rowOff>152400</xdr:rowOff>
    </xdr:from>
    <xdr:to>
      <xdr:col>1</xdr:col>
      <xdr:colOff>190500</xdr:colOff>
      <xdr:row>5</xdr:row>
      <xdr:rowOff>114300</xdr:rowOff>
    </xdr:to>
    <xdr:sp macro="" textlink="">
      <xdr:nvSpPr>
        <xdr:cNvPr id="2" name="Rectangle 1"/>
        <xdr:cNvSpPr/>
      </xdr:nvSpPr>
      <xdr:spPr>
        <a:xfrm>
          <a:off x="200025" y="112395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0</xdr:colOff>
      <xdr:row>9</xdr:row>
      <xdr:rowOff>152400</xdr:rowOff>
    </xdr:from>
    <xdr:to>
      <xdr:col>16</xdr:col>
      <xdr:colOff>9525</xdr:colOff>
      <xdr:row>46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4</xdr:row>
      <xdr:rowOff>28575</xdr:rowOff>
    </xdr:from>
    <xdr:to>
      <xdr:col>1</xdr:col>
      <xdr:colOff>190500</xdr:colOff>
      <xdr:row>4</xdr:row>
      <xdr:rowOff>152400</xdr:rowOff>
    </xdr:to>
    <xdr:sp macro="" textlink="">
      <xdr:nvSpPr>
        <xdr:cNvPr id="6" name="Rectangle 5"/>
        <xdr:cNvSpPr/>
      </xdr:nvSpPr>
      <xdr:spPr>
        <a:xfrm>
          <a:off x="200025" y="676275"/>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19050</xdr:colOff>
      <xdr:row>5</xdr:row>
      <xdr:rowOff>57150</xdr:rowOff>
    </xdr:from>
    <xdr:to>
      <xdr:col>1</xdr:col>
      <xdr:colOff>190500</xdr:colOff>
      <xdr:row>6</xdr:row>
      <xdr:rowOff>19050</xdr:rowOff>
    </xdr:to>
    <xdr:sp macro="" textlink="">
      <xdr:nvSpPr>
        <xdr:cNvPr id="7" name="Rectangle 6"/>
        <xdr:cNvSpPr/>
      </xdr:nvSpPr>
      <xdr:spPr>
        <a:xfrm>
          <a:off x="200025" y="866775"/>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9</xdr:row>
      <xdr:rowOff>152400</xdr:rowOff>
    </xdr:from>
    <xdr:to>
      <xdr:col>16</xdr:col>
      <xdr:colOff>9525</xdr:colOff>
      <xdr:row>46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3</xdr:row>
      <xdr:rowOff>133350</xdr:rowOff>
    </xdr:from>
    <xdr:to>
      <xdr:col>1</xdr:col>
      <xdr:colOff>276225</xdr:colOff>
      <xdr:row>4</xdr:row>
      <xdr:rowOff>66675</xdr:rowOff>
    </xdr:to>
    <xdr:sp macro="" textlink="">
      <xdr:nvSpPr>
        <xdr:cNvPr id="6" name="Rectangle 5"/>
        <xdr:cNvSpPr/>
      </xdr:nvSpPr>
      <xdr:spPr>
        <a:xfrm>
          <a:off x="285750" y="771525"/>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5</xdr:row>
      <xdr:rowOff>85725</xdr:rowOff>
    </xdr:from>
    <xdr:to>
      <xdr:col>1</xdr:col>
      <xdr:colOff>276225</xdr:colOff>
      <xdr:row>6</xdr:row>
      <xdr:rowOff>19050</xdr:rowOff>
    </xdr:to>
    <xdr:sp macro="" textlink="">
      <xdr:nvSpPr>
        <xdr:cNvPr id="7" name="Rectangle 6"/>
        <xdr:cNvSpPr/>
      </xdr:nvSpPr>
      <xdr:spPr>
        <a:xfrm>
          <a:off x="285750" y="11049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4</xdr:row>
      <xdr:rowOff>104775</xdr:rowOff>
    </xdr:from>
    <xdr:to>
      <xdr:col>1</xdr:col>
      <xdr:colOff>276225</xdr:colOff>
      <xdr:row>5</xdr:row>
      <xdr:rowOff>38100</xdr:rowOff>
    </xdr:to>
    <xdr:sp macro="" textlink="">
      <xdr:nvSpPr>
        <xdr:cNvPr id="8" name="Rectangle 7"/>
        <xdr:cNvSpPr/>
      </xdr:nvSpPr>
      <xdr:spPr>
        <a:xfrm>
          <a:off x="285750" y="933450"/>
          <a:ext cx="171450" cy="12382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323850</xdr:colOff>
      <xdr:row>35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2</xdr:row>
      <xdr:rowOff>0</xdr:rowOff>
    </xdr:from>
    <xdr:to>
      <xdr:col>1</xdr:col>
      <xdr:colOff>276225</xdr:colOff>
      <xdr:row>2</xdr:row>
      <xdr:rowOff>123825</xdr:rowOff>
    </xdr:to>
    <xdr:sp macro="" textlink="">
      <xdr:nvSpPr>
        <xdr:cNvPr id="3" name="Rectangle 2"/>
        <xdr:cNvSpPr/>
      </xdr:nvSpPr>
      <xdr:spPr>
        <a:xfrm>
          <a:off x="219075" y="32385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4</xdr:row>
      <xdr:rowOff>19050</xdr:rowOff>
    </xdr:from>
    <xdr:to>
      <xdr:col>1</xdr:col>
      <xdr:colOff>276225</xdr:colOff>
      <xdr:row>4</xdr:row>
      <xdr:rowOff>142875</xdr:rowOff>
    </xdr:to>
    <xdr:sp macro="" textlink="">
      <xdr:nvSpPr>
        <xdr:cNvPr id="4" name="Rectangle 3"/>
        <xdr:cNvSpPr/>
      </xdr:nvSpPr>
      <xdr:spPr>
        <a:xfrm>
          <a:off x="219075" y="6477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3</xdr:row>
      <xdr:rowOff>0</xdr:rowOff>
    </xdr:from>
    <xdr:to>
      <xdr:col>1</xdr:col>
      <xdr:colOff>276225</xdr:colOff>
      <xdr:row>3</xdr:row>
      <xdr:rowOff>123825</xdr:rowOff>
    </xdr:to>
    <xdr:sp macro="" textlink="">
      <xdr:nvSpPr>
        <xdr:cNvPr id="5" name="Rectangle 4"/>
        <xdr:cNvSpPr/>
      </xdr:nvSpPr>
      <xdr:spPr>
        <a:xfrm>
          <a:off x="219075" y="476250"/>
          <a:ext cx="171450" cy="12382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E16"/>
  <sheetViews>
    <sheetView showGridLines="0" tabSelected="1" workbookViewId="0">
      <selection sqref="A1:C1"/>
    </sheetView>
  </sheetViews>
  <sheetFormatPr defaultColWidth="9.1796875" defaultRowHeight="12.5" x14ac:dyDescent="0.25"/>
  <cols>
    <col min="1" max="1" width="2.7265625" style="194" customWidth="1"/>
    <col min="2" max="2" width="13.7265625" style="2" customWidth="1"/>
    <col min="3" max="3" width="109.26953125" style="2" customWidth="1"/>
    <col min="4" max="4" width="11.7265625" style="2" hidden="1" customWidth="1"/>
    <col min="5" max="16384" width="9.1796875" style="2"/>
  </cols>
  <sheetData>
    <row r="1" spans="1:5" ht="30" customHeight="1" x14ac:dyDescent="0.25">
      <c r="A1" s="346" t="s">
        <v>257</v>
      </c>
      <c r="B1" s="346"/>
      <c r="C1" s="346"/>
    </row>
    <row r="2" spans="1:5" ht="25" customHeight="1" x14ac:dyDescent="0.25">
      <c r="A2" s="347" t="s">
        <v>191</v>
      </c>
      <c r="B2" s="347"/>
      <c r="C2" s="347"/>
    </row>
    <row r="3" spans="1:5" s="214" customFormat="1" ht="25" customHeight="1" x14ac:dyDescent="0.25">
      <c r="A3" s="213"/>
      <c r="B3" s="216" t="s">
        <v>236</v>
      </c>
      <c r="C3" s="215"/>
    </row>
    <row r="4" spans="1:5" s="294" customFormat="1" ht="30" customHeight="1" x14ac:dyDescent="0.25">
      <c r="A4" s="195"/>
      <c r="B4" s="348" t="s">
        <v>231</v>
      </c>
      <c r="C4" s="349"/>
      <c r="D4" s="193" t="s">
        <v>147</v>
      </c>
    </row>
    <row r="5" spans="1:5" ht="52" x14ac:dyDescent="0.25">
      <c r="A5" s="195"/>
      <c r="B5" s="295" t="s">
        <v>232</v>
      </c>
      <c r="C5" s="296" t="s">
        <v>146</v>
      </c>
      <c r="D5" s="193" t="s">
        <v>147</v>
      </c>
    </row>
    <row r="6" spans="1:5" s="268" customFormat="1" ht="30" customHeight="1" x14ac:dyDescent="0.25">
      <c r="B6" s="154" t="s">
        <v>286</v>
      </c>
      <c r="C6" s="209" t="s">
        <v>249</v>
      </c>
      <c r="D6" s="261"/>
      <c r="E6" s="110"/>
    </row>
    <row r="7" spans="1:5" s="268" customFormat="1" ht="30" customHeight="1" x14ac:dyDescent="0.25">
      <c r="B7" s="154" t="s">
        <v>201</v>
      </c>
      <c r="C7" s="210" t="s">
        <v>250</v>
      </c>
      <c r="D7" s="261"/>
      <c r="E7" s="110"/>
    </row>
    <row r="8" spans="1:5" s="268" customFormat="1" ht="30" customHeight="1" x14ac:dyDescent="0.25">
      <c r="B8" s="154" t="s">
        <v>202</v>
      </c>
      <c r="C8" s="210" t="s">
        <v>251</v>
      </c>
      <c r="D8" s="261"/>
      <c r="E8" s="110"/>
    </row>
    <row r="9" spans="1:5" s="268" customFormat="1" ht="30" customHeight="1" x14ac:dyDescent="0.25">
      <c r="B9" s="154" t="s">
        <v>203</v>
      </c>
      <c r="C9" s="210" t="s">
        <v>252</v>
      </c>
      <c r="D9" s="261"/>
      <c r="E9" s="110"/>
    </row>
    <row r="10" spans="1:5" s="268" customFormat="1" ht="30" customHeight="1" x14ac:dyDescent="0.25">
      <c r="B10" s="154" t="s">
        <v>204</v>
      </c>
      <c r="C10" s="209" t="s">
        <v>253</v>
      </c>
      <c r="D10" s="261"/>
      <c r="E10" s="110"/>
    </row>
    <row r="11" spans="1:5" s="268" customFormat="1" ht="30" customHeight="1" x14ac:dyDescent="0.25">
      <c r="B11" s="154" t="s">
        <v>205</v>
      </c>
      <c r="C11" s="209" t="s">
        <v>254</v>
      </c>
      <c r="D11" s="261"/>
      <c r="E11" s="110"/>
    </row>
    <row r="12" spans="1:5" s="268" customFormat="1" ht="30" customHeight="1" x14ac:dyDescent="0.25">
      <c r="B12" s="154" t="s">
        <v>206</v>
      </c>
      <c r="C12" s="209" t="s">
        <v>255</v>
      </c>
      <c r="D12" s="261"/>
      <c r="E12" s="110"/>
    </row>
    <row r="13" spans="1:5" s="268" customFormat="1" ht="30" customHeight="1" x14ac:dyDescent="0.25">
      <c r="B13" s="259" t="s">
        <v>207</v>
      </c>
      <c r="C13" s="260" t="s">
        <v>256</v>
      </c>
      <c r="D13" s="261"/>
      <c r="E13" s="110"/>
    </row>
    <row r="14" spans="1:5" s="268" customFormat="1" ht="30" customHeight="1" x14ac:dyDescent="0.25">
      <c r="B14" s="154" t="s">
        <v>230</v>
      </c>
      <c r="C14" s="209" t="s">
        <v>148</v>
      </c>
      <c r="D14" s="261"/>
      <c r="E14" s="110"/>
    </row>
    <row r="15" spans="1:5" x14ac:dyDescent="0.25">
      <c r="B15" s="196"/>
      <c r="D15" s="43"/>
      <c r="E15" s="43"/>
    </row>
    <row r="16" spans="1:5" ht="13" x14ac:dyDescent="0.3">
      <c r="B16" s="10" t="s">
        <v>233</v>
      </c>
    </row>
  </sheetData>
  <sheetProtection algorithmName="SHA-512" hashValue="fiowpsi8bPGofGZsVgdzJOYmV3/Oyew4V6nn01xBeZQ/w0c+/FjXe10CGUu+An6UB7JniK6vXUpKixBDEWoeDA==" saltValue="mxErgI6/6StIgXdmjeIRgw==" spinCount="100000" sheet="1" objects="1" scenarios="1"/>
  <mergeCells count="3">
    <mergeCell ref="A1:C1"/>
    <mergeCell ref="A2:C2"/>
    <mergeCell ref="B4:C4"/>
  </mergeCells>
  <phoneticPr fontId="0" type="noConversion"/>
  <hyperlinks>
    <hyperlink ref="B14" location="'Table 3.1'!A1" display="Table 3.1"/>
    <hyperlink ref="B9" location="'Chart 3.4'!A1" display="Chart 3.4"/>
    <hyperlink ref="B10" location="'Chart 3.5'!A1" display="Chart 3.5"/>
    <hyperlink ref="A2:C2" r:id="rId1" display="click here for the SSCA web site where a PDF copy of the Scottish Stroke Improvement Plan may be viewed and/or downloaded"/>
    <hyperlink ref="B11" location="'Chart 3.6'!A1" display="Chart 3.6"/>
    <hyperlink ref="B12" location="'Chart 3.7'!A1" display="Chart 3.7"/>
    <hyperlink ref="B13" location="'Chart 3.8'!A1" display="Chart 3.8"/>
    <hyperlink ref="B8" location="'Chart 3.3'!A1" display="Chart 3.3"/>
    <hyperlink ref="B7" location="'Chart 3.2'!A1" display="Chart 3.2"/>
    <hyperlink ref="B6" location="'Chart 3.1'!A1" display="Chart 3.1"/>
  </hyperlinks>
  <pageMargins left="0.74803149606299213" right="0.74803149606299213" top="0.39370078740157483" bottom="0.74803149606299213" header="0.15748031496062992" footer="0.19685039370078741"/>
  <pageSetup paperSize="9" scale="68" orientation="portrait" r:id="rId2"/>
  <headerFooter alignWithMargins="0">
    <oddFooter>&amp;L&amp;8Scottish Stroke Improvement Programme 2019 Report&amp;R&amp;8© NHS National Services Scotland/Crown Copyright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0"/>
  <sheetViews>
    <sheetView workbookViewId="0"/>
  </sheetViews>
  <sheetFormatPr defaultColWidth="9.1796875" defaultRowHeight="12.5" x14ac:dyDescent="0.25"/>
  <cols>
    <col min="1" max="1" width="2.7265625" style="201" customWidth="1"/>
    <col min="2" max="16384" width="9.1796875" style="201"/>
  </cols>
  <sheetData>
    <row r="1" spans="2:27" s="302" customFormat="1" ht="26.15" customHeight="1" x14ac:dyDescent="0.3">
      <c r="B1" s="350" t="s">
        <v>297</v>
      </c>
      <c r="C1" s="350"/>
      <c r="D1" s="350"/>
      <c r="E1" s="350"/>
      <c r="F1" s="350"/>
      <c r="G1" s="350"/>
      <c r="H1" s="350"/>
      <c r="I1" s="350"/>
      <c r="J1" s="350"/>
      <c r="K1" s="350"/>
      <c r="L1" s="350"/>
      <c r="M1" s="350"/>
      <c r="N1" s="350"/>
      <c r="O1" s="350"/>
      <c r="P1" s="351" t="s">
        <v>29</v>
      </c>
      <c r="Q1" s="4"/>
      <c r="R1" s="4"/>
      <c r="S1" s="4"/>
      <c r="T1" s="4"/>
    </row>
    <row r="2" spans="2:27" s="302" customFormat="1" ht="12.75" customHeight="1" x14ac:dyDescent="0.25">
      <c r="B2" s="377" t="s">
        <v>266</v>
      </c>
      <c r="C2" s="377"/>
      <c r="D2" s="377"/>
      <c r="E2" s="377"/>
      <c r="F2" s="377"/>
      <c r="G2" s="377"/>
      <c r="H2" s="377"/>
      <c r="I2" s="377"/>
      <c r="J2" s="377"/>
      <c r="K2" s="377"/>
      <c r="L2" s="377"/>
      <c r="M2" s="377"/>
      <c r="O2" s="5"/>
      <c r="P2" s="351"/>
      <c r="Q2" s="6"/>
      <c r="R2" s="356"/>
      <c r="S2" s="356"/>
      <c r="T2" s="356"/>
    </row>
    <row r="3" spans="2:27" s="302" customFormat="1" ht="12.75" customHeight="1" x14ac:dyDescent="0.25">
      <c r="B3" s="377"/>
      <c r="C3" s="377"/>
      <c r="D3" s="377"/>
      <c r="E3" s="377"/>
      <c r="F3" s="377"/>
      <c r="G3" s="377"/>
      <c r="H3" s="377"/>
      <c r="I3" s="377"/>
      <c r="J3" s="377"/>
      <c r="K3" s="377"/>
      <c r="L3" s="377"/>
      <c r="M3" s="377"/>
      <c r="O3" s="162"/>
      <c r="P3" s="351"/>
      <c r="Q3" s="7"/>
      <c r="R3" s="301"/>
      <c r="S3" s="301"/>
      <c r="T3" s="301"/>
    </row>
    <row r="4" spans="2:27" s="302" customFormat="1" ht="26.15" customHeight="1" x14ac:dyDescent="0.25">
      <c r="B4" s="374" t="s">
        <v>192</v>
      </c>
      <c r="C4" s="374"/>
      <c r="D4" s="374"/>
      <c r="E4" s="374"/>
      <c r="F4" s="374"/>
      <c r="G4" s="374"/>
      <c r="H4" s="374"/>
      <c r="I4" s="374"/>
      <c r="J4" s="374"/>
      <c r="K4" s="374"/>
      <c r="L4" s="374"/>
      <c r="M4" s="374"/>
      <c r="N4" s="374"/>
      <c r="O4" s="162"/>
      <c r="P4" s="351"/>
      <c r="Q4" s="7"/>
      <c r="R4" s="301"/>
      <c r="S4" s="301"/>
      <c r="T4" s="301"/>
    </row>
    <row r="5" spans="2:27" s="302" customFormat="1" ht="12.75" customHeight="1" x14ac:dyDescent="0.25">
      <c r="B5" s="375" t="s">
        <v>221</v>
      </c>
      <c r="C5" s="375"/>
      <c r="D5" s="375"/>
      <c r="E5" s="375"/>
      <c r="F5" s="375"/>
      <c r="G5" s="375"/>
      <c r="H5" s="375"/>
      <c r="I5" s="375"/>
      <c r="J5" s="375"/>
      <c r="K5" s="375"/>
      <c r="L5" s="375"/>
      <c r="M5" s="108"/>
      <c r="N5" s="108"/>
      <c r="O5" s="5"/>
      <c r="P5" s="351"/>
      <c r="Q5" s="303"/>
      <c r="R5" s="5"/>
      <c r="S5" s="6"/>
      <c r="T5" s="6"/>
      <c r="U5" s="6"/>
      <c r="V5" s="6"/>
      <c r="W5" s="6"/>
      <c r="X5" s="6"/>
      <c r="Y5" s="6"/>
      <c r="Z5" s="301"/>
      <c r="AA5" s="301"/>
    </row>
    <row r="6" spans="2:27" s="302" customFormat="1" ht="12.75" customHeight="1" x14ac:dyDescent="0.25">
      <c r="B6" s="375"/>
      <c r="C6" s="375"/>
      <c r="D6" s="375"/>
      <c r="E6" s="375"/>
      <c r="F6" s="375"/>
      <c r="G6" s="375"/>
      <c r="H6" s="375"/>
      <c r="I6" s="375"/>
      <c r="J6" s="375"/>
      <c r="K6" s="375"/>
      <c r="L6" s="375"/>
      <c r="M6" s="108"/>
      <c r="N6" s="108"/>
      <c r="O6" s="5"/>
      <c r="P6" s="300"/>
      <c r="Q6" s="303"/>
      <c r="R6" s="5"/>
      <c r="S6" s="6"/>
      <c r="T6" s="6"/>
      <c r="U6" s="6"/>
      <c r="V6" s="6"/>
      <c r="W6" s="6"/>
      <c r="X6" s="6"/>
      <c r="Y6" s="6"/>
      <c r="Z6" s="301"/>
      <c r="AA6" s="301"/>
    </row>
    <row r="7" spans="2:27" s="302" customFormat="1" ht="12.75" customHeight="1" x14ac:dyDescent="0.25">
      <c r="B7" s="375"/>
      <c r="C7" s="375"/>
      <c r="D7" s="375"/>
      <c r="E7" s="375"/>
      <c r="F7" s="375"/>
      <c r="G7" s="375"/>
      <c r="H7" s="375"/>
      <c r="I7" s="375"/>
      <c r="J7" s="375"/>
      <c r="K7" s="375"/>
      <c r="L7" s="375"/>
      <c r="M7" s="108"/>
      <c r="N7" s="108"/>
      <c r="O7" s="5"/>
      <c r="P7" s="300"/>
      <c r="Q7" s="303"/>
      <c r="R7" s="5"/>
      <c r="S7" s="6"/>
      <c r="T7" s="6"/>
      <c r="U7" s="6"/>
      <c r="V7" s="6"/>
      <c r="W7" s="6"/>
      <c r="X7" s="6"/>
      <c r="Y7" s="6"/>
      <c r="Z7" s="301"/>
      <c r="AA7" s="301"/>
    </row>
    <row r="8" spans="2:27" s="302" customFormat="1" ht="12.75" customHeight="1" x14ac:dyDescent="0.25">
      <c r="B8" s="375"/>
      <c r="C8" s="375"/>
      <c r="D8" s="375"/>
      <c r="E8" s="375"/>
      <c r="F8" s="375"/>
      <c r="G8" s="375"/>
      <c r="H8" s="375"/>
      <c r="I8" s="375"/>
      <c r="J8" s="375"/>
      <c r="K8" s="375"/>
      <c r="L8" s="375"/>
      <c r="M8" s="108"/>
      <c r="N8" s="108"/>
      <c r="O8" s="5"/>
      <c r="P8" s="42"/>
      <c r="Q8" s="8"/>
      <c r="R8" s="8"/>
      <c r="S8" s="7"/>
      <c r="T8" s="301"/>
      <c r="U8" s="301"/>
      <c r="V8" s="301"/>
      <c r="W8" s="301"/>
      <c r="X8" s="301"/>
      <c r="Y8" s="301"/>
      <c r="Z8" s="301"/>
      <c r="AA8" s="301"/>
    </row>
    <row r="9" spans="2:27" s="302" customFormat="1" ht="15" customHeight="1" x14ac:dyDescent="0.25">
      <c r="B9" s="375"/>
      <c r="C9" s="375"/>
      <c r="D9" s="375"/>
      <c r="E9" s="375"/>
      <c r="F9" s="375"/>
      <c r="G9" s="375"/>
      <c r="H9" s="375"/>
      <c r="I9" s="375"/>
      <c r="J9" s="375"/>
      <c r="K9" s="375"/>
      <c r="L9" s="375"/>
      <c r="M9" s="300"/>
      <c r="N9" s="300"/>
      <c r="O9" s="8"/>
      <c r="P9" s="345" t="s">
        <v>222</v>
      </c>
      <c r="Q9" s="7"/>
      <c r="R9" s="301"/>
      <c r="S9" s="301"/>
      <c r="T9" s="301"/>
    </row>
    <row r="15" spans="2:27" x14ac:dyDescent="0.25">
      <c r="Q15" s="202"/>
    </row>
    <row r="29" spans="17:17" x14ac:dyDescent="0.25">
      <c r="Q29" s="267"/>
    </row>
    <row r="50" spans="2:17" s="302" customFormat="1" ht="13" x14ac:dyDescent="0.3">
      <c r="B50" s="320" t="s">
        <v>209</v>
      </c>
      <c r="C50" s="321"/>
      <c r="D50" s="11"/>
      <c r="E50" s="11"/>
      <c r="F50" s="11"/>
      <c r="G50" s="11"/>
      <c r="H50" s="11"/>
      <c r="I50" s="11"/>
      <c r="J50" s="11"/>
      <c r="K50" s="11"/>
      <c r="L50" s="322"/>
      <c r="M50" s="322"/>
      <c r="N50" s="323"/>
      <c r="O50" s="323"/>
      <c r="P50" s="12"/>
      <c r="Q50" s="12"/>
    </row>
    <row r="51" spans="2:17" s="302" customFormat="1" ht="14.5" x14ac:dyDescent="0.35">
      <c r="B51" s="315" t="s">
        <v>298</v>
      </c>
      <c r="C51" s="64"/>
      <c r="D51" s="317"/>
      <c r="E51" s="317"/>
      <c r="F51" s="317"/>
      <c r="G51" s="317"/>
      <c r="H51" s="317"/>
      <c r="I51" s="317"/>
      <c r="J51" s="64"/>
      <c r="K51" s="312"/>
      <c r="L51" s="312"/>
      <c r="M51" s="312"/>
      <c r="N51" s="312"/>
      <c r="O51" s="312"/>
    </row>
    <row r="52" spans="2:17" s="302" customFormat="1" ht="14.5" x14ac:dyDescent="0.35">
      <c r="B52" s="315" t="s">
        <v>264</v>
      </c>
      <c r="C52" s="64"/>
      <c r="D52" s="317"/>
      <c r="E52" s="317"/>
      <c r="F52" s="317"/>
      <c r="G52" s="317"/>
      <c r="H52" s="317"/>
      <c r="I52" s="317"/>
      <c r="J52" s="64"/>
      <c r="K52" s="312"/>
      <c r="L52" s="312"/>
      <c r="M52" s="312"/>
      <c r="N52" s="312"/>
      <c r="O52" s="312"/>
    </row>
    <row r="53" spans="2:17" s="302" customFormat="1" x14ac:dyDescent="0.25">
      <c r="B53" s="355" t="s">
        <v>169</v>
      </c>
      <c r="C53" s="355"/>
      <c r="D53" s="355"/>
      <c r="E53" s="355"/>
      <c r="F53" s="355"/>
      <c r="G53" s="355"/>
      <c r="H53" s="355"/>
      <c r="I53" s="355"/>
      <c r="J53" s="355"/>
      <c r="K53" s="355"/>
      <c r="L53" s="355"/>
      <c r="M53" s="355"/>
      <c r="N53" s="355"/>
      <c r="O53" s="312"/>
    </row>
    <row r="54" spans="2:17" s="302" customFormat="1" x14ac:dyDescent="0.25">
      <c r="B54" s="355"/>
      <c r="C54" s="355"/>
      <c r="D54" s="355"/>
      <c r="E54" s="355"/>
      <c r="F54" s="355"/>
      <c r="G54" s="355"/>
      <c r="H54" s="355"/>
      <c r="I54" s="355"/>
      <c r="J54" s="355"/>
      <c r="K54" s="355"/>
      <c r="L54" s="355"/>
      <c r="M54" s="355"/>
      <c r="N54" s="355"/>
      <c r="O54" s="312"/>
    </row>
    <row r="55" spans="2:17" ht="12.75" customHeight="1" x14ac:dyDescent="0.25">
      <c r="B55" s="376" t="s">
        <v>299</v>
      </c>
      <c r="C55" s="376"/>
      <c r="D55" s="376"/>
      <c r="E55" s="376"/>
      <c r="F55" s="376"/>
      <c r="G55" s="376"/>
      <c r="H55" s="376"/>
      <c r="I55" s="376"/>
      <c r="J55" s="376"/>
      <c r="K55" s="376"/>
      <c r="L55" s="376"/>
      <c r="M55" s="376"/>
      <c r="N55" s="376"/>
      <c r="O55" s="376"/>
    </row>
    <row r="56" spans="2:17" x14ac:dyDescent="0.25">
      <c r="B56" s="376"/>
      <c r="C56" s="376"/>
      <c r="D56" s="376"/>
      <c r="E56" s="376"/>
      <c r="F56" s="376"/>
      <c r="G56" s="376"/>
      <c r="H56" s="376"/>
      <c r="I56" s="376"/>
      <c r="J56" s="376"/>
      <c r="K56" s="376"/>
      <c r="L56" s="376"/>
      <c r="M56" s="376"/>
      <c r="N56" s="376"/>
      <c r="O56" s="376"/>
    </row>
    <row r="57" spans="2:17" x14ac:dyDescent="0.25">
      <c r="B57" s="376"/>
      <c r="C57" s="376"/>
      <c r="D57" s="376"/>
      <c r="E57" s="376"/>
      <c r="F57" s="376"/>
      <c r="G57" s="376"/>
      <c r="H57" s="376"/>
      <c r="I57" s="376"/>
      <c r="J57" s="376"/>
      <c r="K57" s="376"/>
      <c r="L57" s="376"/>
      <c r="M57" s="376"/>
      <c r="N57" s="376"/>
      <c r="O57" s="376"/>
    </row>
    <row r="58" spans="2:17" x14ac:dyDescent="0.25">
      <c r="B58" s="310" t="s">
        <v>228</v>
      </c>
      <c r="C58" s="202"/>
      <c r="D58" s="202"/>
      <c r="E58" s="202"/>
      <c r="F58" s="202"/>
      <c r="G58" s="202"/>
      <c r="H58" s="202"/>
      <c r="I58" s="202"/>
      <c r="J58" s="202"/>
      <c r="K58" s="202"/>
      <c r="L58" s="202"/>
      <c r="M58" s="202"/>
      <c r="N58" s="202"/>
      <c r="O58" s="202"/>
    </row>
    <row r="59" spans="2:17" x14ac:dyDescent="0.25">
      <c r="B59" s="310" t="s">
        <v>218</v>
      </c>
      <c r="C59" s="202"/>
      <c r="D59" s="202"/>
      <c r="E59" s="202"/>
      <c r="F59" s="202"/>
      <c r="G59" s="202"/>
      <c r="H59" s="202"/>
      <c r="I59" s="202"/>
      <c r="J59" s="202"/>
      <c r="K59" s="202"/>
      <c r="L59" s="202"/>
      <c r="M59" s="202"/>
      <c r="N59" s="202"/>
      <c r="O59" s="202"/>
    </row>
    <row r="60" spans="2:17" x14ac:dyDescent="0.25">
      <c r="B60" s="318" t="s">
        <v>269</v>
      </c>
    </row>
  </sheetData>
  <sheetProtection algorithmName="SHA-512" hashValue="j4gSWFDQVvHNuzoQFICynzwk/t7LoS5UE4g9q0PCZLUezRWRVf52UHHOAowfnEcz3SmH/XAImDBWbYvNnGImNQ==" saltValue="BiVKnqhts+d07eQUP8mn1Q==" spinCount="100000" sheet="1" objects="1" scenarios="1"/>
  <mergeCells count="8">
    <mergeCell ref="B1:O1"/>
    <mergeCell ref="P1:P5"/>
    <mergeCell ref="B2:M3"/>
    <mergeCell ref="R2:T2"/>
    <mergeCell ref="B4:N4"/>
    <mergeCell ref="B5:L9"/>
    <mergeCell ref="B53:N54"/>
    <mergeCell ref="B55:O57"/>
  </mergeCells>
  <hyperlinks>
    <hyperlink ref="P1" location="'List of Tables &amp; Charts'!A1" display="return to List of Tables &amp; Charts"/>
    <hyperlink ref="P9" location="'Chart 3.6. DATA'!A1" display="view Chart 3.6 data"/>
    <hyperlink ref="P1:P5" location="'Section 3 List of Tables Charts'!A1" display="return to List of Tables &amp; Charts"/>
  </hyperlinks>
  <pageMargins left="0.70866141732283472" right="0.70866141732283472" top="0.74803149606299213" bottom="0.74803149606299213" header="0.31496062992125984" footer="0.31496062992125984"/>
  <pageSetup paperSize="9" scale="64" orientation="landscape" r:id="rId1"/>
  <headerFooter>
    <oddFooter>&amp;L&amp;8Scottish Stroke Improvement Programme 2019 Report&amp;R&amp;8© NHS National Services Scotland/Crown Copyright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showGridLines="0" workbookViewId="0">
      <selection sqref="A1:B1"/>
    </sheetView>
  </sheetViews>
  <sheetFormatPr defaultColWidth="9.1796875" defaultRowHeight="12.5" x14ac:dyDescent="0.25"/>
  <cols>
    <col min="1" max="1" width="16.7265625" style="302" customWidth="1"/>
    <col min="2" max="2" width="45.7265625" style="302" bestFit="1" customWidth="1"/>
    <col min="3" max="6" width="6.7265625" style="258" customWidth="1"/>
    <col min="7" max="9" width="2.7265625" style="258" customWidth="1"/>
    <col min="10" max="10" width="3.7265625" style="258" customWidth="1"/>
    <col min="11" max="11" width="9.26953125" style="302" customWidth="1"/>
    <col min="12" max="12" width="11.26953125" style="302" customWidth="1"/>
    <col min="13" max="13" width="9.26953125" style="302" customWidth="1"/>
    <col min="14" max="14" width="11.26953125" style="302" customWidth="1"/>
    <col min="15" max="15" width="9.26953125" style="302" customWidth="1"/>
    <col min="16" max="16" width="11.26953125" style="302" customWidth="1"/>
    <col min="17" max="17" width="9.26953125" style="302" customWidth="1"/>
    <col min="18" max="18" width="11.26953125" style="302" customWidth="1"/>
    <col min="19" max="19" width="12.26953125" style="302" customWidth="1"/>
    <col min="20" max="16384" width="9.1796875" style="302"/>
  </cols>
  <sheetData>
    <row r="1" spans="1:27" ht="25.5" customHeight="1" x14ac:dyDescent="0.25">
      <c r="A1" s="400">
        <v>2018</v>
      </c>
      <c r="B1" s="401"/>
      <c r="C1" s="392"/>
      <c r="D1" s="392"/>
      <c r="E1" s="392"/>
      <c r="F1" s="393"/>
      <c r="G1" s="14"/>
      <c r="H1" s="35"/>
      <c r="I1" s="167"/>
      <c r="J1" s="166"/>
      <c r="K1" s="378" t="s">
        <v>123</v>
      </c>
      <c r="L1" s="378"/>
      <c r="M1" s="378" t="s">
        <v>124</v>
      </c>
      <c r="N1" s="378"/>
      <c r="O1" s="378" t="s">
        <v>125</v>
      </c>
      <c r="P1" s="378"/>
      <c r="Q1" s="378" t="s">
        <v>126</v>
      </c>
      <c r="R1" s="379"/>
    </row>
    <row r="2" spans="1:27" ht="45" customHeight="1" x14ac:dyDescent="0.25">
      <c r="A2" s="15" t="s">
        <v>8</v>
      </c>
      <c r="B2" s="16" t="s">
        <v>9</v>
      </c>
      <c r="C2" s="17" t="s">
        <v>127</v>
      </c>
      <c r="D2" s="17" t="s">
        <v>128</v>
      </c>
      <c r="E2" s="17" t="s">
        <v>129</v>
      </c>
      <c r="F2" s="17" t="s">
        <v>130</v>
      </c>
      <c r="G2" s="19" t="s">
        <v>131</v>
      </c>
      <c r="H2" s="36" t="s">
        <v>132</v>
      </c>
      <c r="I2" s="165" t="s">
        <v>129</v>
      </c>
      <c r="J2" s="164" t="s">
        <v>190</v>
      </c>
      <c r="K2" s="20" t="s">
        <v>10</v>
      </c>
      <c r="L2" s="20" t="s">
        <v>11</v>
      </c>
      <c r="M2" s="20" t="s">
        <v>10</v>
      </c>
      <c r="N2" s="20" t="s">
        <v>11</v>
      </c>
      <c r="O2" s="20" t="s">
        <v>10</v>
      </c>
      <c r="P2" s="20" t="s">
        <v>11</v>
      </c>
      <c r="Q2" s="20" t="s">
        <v>10</v>
      </c>
      <c r="R2" s="37" t="s">
        <v>11</v>
      </c>
      <c r="S2" s="309" t="s">
        <v>248</v>
      </c>
      <c r="W2" s="251"/>
      <c r="X2" s="251"/>
      <c r="Y2" s="251"/>
      <c r="Z2" s="251"/>
    </row>
    <row r="3" spans="1:27" x14ac:dyDescent="0.25">
      <c r="A3" s="21" t="s">
        <v>116</v>
      </c>
      <c r="B3" s="21" t="s">
        <v>116</v>
      </c>
      <c r="C3" s="22">
        <f t="shared" ref="C3:C32" si="0">IF(ISERR(K3/L3*100),"",K3/L3*100)</f>
        <v>79.547878012369381</v>
      </c>
      <c r="D3" s="22">
        <f t="shared" ref="D3:D32" si="1">IF(ISERR(M3/N3*100),"",M3/N3*100)</f>
        <v>89.763275751759437</v>
      </c>
      <c r="E3" s="22">
        <f t="shared" ref="E3:E32" si="2">IF(ISERR(O3/P3*100),"",O3/P3*100)</f>
        <v>92.951588824909365</v>
      </c>
      <c r="F3" s="22">
        <f t="shared" ref="F3:F32" si="3">IF(ISERR(Q3/R3*100),"",Q3/R3*100)</f>
        <v>3.3375986351034337</v>
      </c>
      <c r="G3" s="282">
        <f>D3-C3</f>
        <v>10.215397739390056</v>
      </c>
      <c r="H3" s="283">
        <f>E3-D3</f>
        <v>3.1883130731499278</v>
      </c>
      <c r="I3" s="283">
        <f t="shared" ref="I3:I32" si="4">E3-C3</f>
        <v>13.403710812539984</v>
      </c>
      <c r="J3" s="284">
        <v>100</v>
      </c>
      <c r="K3" s="145">
        <f>SUM(K4:K32)</f>
        <v>7460</v>
      </c>
      <c r="L3" s="145">
        <f t="shared" ref="L3:R3" si="5">SUM(L4:L32)</f>
        <v>9378</v>
      </c>
      <c r="M3" s="145">
        <f t="shared" si="5"/>
        <v>8418</v>
      </c>
      <c r="N3" s="145">
        <f t="shared" si="5"/>
        <v>9378</v>
      </c>
      <c r="O3" s="145">
        <f t="shared" si="5"/>
        <v>8717</v>
      </c>
      <c r="P3" s="145">
        <f t="shared" si="5"/>
        <v>9378</v>
      </c>
      <c r="Q3" s="145">
        <f t="shared" si="5"/>
        <v>313</v>
      </c>
      <c r="R3" s="145">
        <f t="shared" si="5"/>
        <v>9378</v>
      </c>
      <c r="S3" s="308">
        <v>0</v>
      </c>
      <c r="T3" s="138"/>
      <c r="U3" s="252"/>
      <c r="V3" s="252"/>
      <c r="W3" s="253"/>
      <c r="X3" s="33"/>
      <c r="Y3" s="33"/>
      <c r="Z3" s="253"/>
    </row>
    <row r="4" spans="1:27" hidden="1" x14ac:dyDescent="0.25">
      <c r="A4" s="21" t="s">
        <v>242</v>
      </c>
      <c r="B4" s="21" t="s">
        <v>111</v>
      </c>
      <c r="C4" s="22">
        <f t="shared" ref="C4" si="6">IF(ISERR(K4/L4*100),"",K4/L4*100)</f>
        <v>100</v>
      </c>
      <c r="D4" s="22">
        <f t="shared" ref="D4" si="7">IF(ISERR(M4/N4*100),"",M4/N4*100)</f>
        <v>100</v>
      </c>
      <c r="E4" s="22">
        <f t="shared" ref="E4" si="8">IF(ISERR(O4/P4*100),"",O4/P4*100)</f>
        <v>100</v>
      </c>
      <c r="F4" s="22">
        <f t="shared" ref="F4" si="9">IF(ISERR(Q4/R4*100),"",Q4/R4*100)</f>
        <v>0</v>
      </c>
      <c r="G4" s="274">
        <f t="shared" ref="G4" si="10">D4-C4</f>
        <v>0</v>
      </c>
      <c r="H4" s="275">
        <f t="shared" ref="H4:H32" si="11">E4-D4</f>
        <v>0</v>
      </c>
      <c r="I4" s="275">
        <f t="shared" si="4"/>
        <v>0</v>
      </c>
      <c r="J4" s="277">
        <v>100</v>
      </c>
      <c r="K4" s="145">
        <v>1</v>
      </c>
      <c r="L4" s="145">
        <v>1</v>
      </c>
      <c r="M4" s="145">
        <v>1</v>
      </c>
      <c r="N4" s="145">
        <v>1</v>
      </c>
      <c r="O4" s="145">
        <v>1</v>
      </c>
      <c r="P4" s="145">
        <v>1</v>
      </c>
      <c r="Q4" s="145">
        <v>0</v>
      </c>
      <c r="R4" s="145">
        <v>1</v>
      </c>
      <c r="S4" s="308">
        <v>1</v>
      </c>
      <c r="T4" s="138"/>
      <c r="U4" s="252"/>
      <c r="V4" s="33"/>
      <c r="W4" s="253"/>
      <c r="X4" s="33"/>
      <c r="Y4" s="33"/>
      <c r="Z4" s="253"/>
    </row>
    <row r="5" spans="1:27" x14ac:dyDescent="0.25">
      <c r="A5" s="21" t="s">
        <v>12</v>
      </c>
      <c r="B5" s="21" t="s">
        <v>46</v>
      </c>
      <c r="C5" s="22">
        <f t="shared" si="0"/>
        <v>86.516853932584269</v>
      </c>
      <c r="D5" s="22">
        <f t="shared" si="1"/>
        <v>96.067415730337075</v>
      </c>
      <c r="E5" s="22">
        <f t="shared" si="2"/>
        <v>98.876404494382015</v>
      </c>
      <c r="F5" s="22">
        <f t="shared" si="3"/>
        <v>0.5617977528089888</v>
      </c>
      <c r="G5" s="274">
        <f t="shared" ref="G5:G32" si="12">D5-C5</f>
        <v>9.5505617977528061</v>
      </c>
      <c r="H5" s="275">
        <f t="shared" si="11"/>
        <v>2.8089887640449405</v>
      </c>
      <c r="I5" s="275">
        <f t="shared" si="4"/>
        <v>12.359550561797747</v>
      </c>
      <c r="J5" s="277">
        <v>100</v>
      </c>
      <c r="K5" s="145">
        <v>154</v>
      </c>
      <c r="L5" s="145">
        <v>178</v>
      </c>
      <c r="M5" s="145">
        <v>171</v>
      </c>
      <c r="N5" s="145">
        <v>178</v>
      </c>
      <c r="O5" s="145">
        <v>176</v>
      </c>
      <c r="P5" s="145">
        <v>178</v>
      </c>
      <c r="Q5" s="145">
        <v>1</v>
      </c>
      <c r="R5" s="145">
        <v>178</v>
      </c>
      <c r="S5" s="308">
        <v>2</v>
      </c>
      <c r="T5" s="138"/>
      <c r="U5" s="252"/>
      <c r="V5" s="33"/>
      <c r="W5" s="253"/>
      <c r="X5" s="33"/>
      <c r="Y5" s="33"/>
      <c r="Z5" s="253"/>
    </row>
    <row r="6" spans="1:27" x14ac:dyDescent="0.25">
      <c r="A6" s="21" t="s">
        <v>21</v>
      </c>
      <c r="B6" s="21" t="s">
        <v>114</v>
      </c>
      <c r="C6" s="22">
        <f t="shared" si="0"/>
        <v>80.555555555555557</v>
      </c>
      <c r="D6" s="22">
        <f t="shared" si="1"/>
        <v>91.666666666666657</v>
      </c>
      <c r="E6" s="22">
        <f t="shared" si="2"/>
        <v>97.222222222222214</v>
      </c>
      <c r="F6" s="22">
        <f t="shared" si="3"/>
        <v>0</v>
      </c>
      <c r="G6" s="274">
        <f t="shared" si="12"/>
        <v>11.1111111111111</v>
      </c>
      <c r="H6" s="275">
        <f t="shared" si="11"/>
        <v>5.5555555555555571</v>
      </c>
      <c r="I6" s="275">
        <f t="shared" si="4"/>
        <v>16.666666666666657</v>
      </c>
      <c r="J6" s="277">
        <v>100</v>
      </c>
      <c r="K6" s="145">
        <v>29</v>
      </c>
      <c r="L6" s="145">
        <v>36</v>
      </c>
      <c r="M6" s="145">
        <v>33</v>
      </c>
      <c r="N6" s="145">
        <v>36</v>
      </c>
      <c r="O6" s="145">
        <v>35</v>
      </c>
      <c r="P6" s="145">
        <v>36</v>
      </c>
      <c r="Q6" s="145">
        <v>0</v>
      </c>
      <c r="R6" s="145">
        <v>36</v>
      </c>
      <c r="S6" s="308">
        <v>3</v>
      </c>
      <c r="T6" s="138"/>
      <c r="U6" s="252"/>
      <c r="V6" s="252"/>
      <c r="W6" s="253"/>
      <c r="X6" s="33"/>
      <c r="Y6" s="33"/>
      <c r="Z6" s="253"/>
    </row>
    <row r="7" spans="1:27" x14ac:dyDescent="0.25">
      <c r="A7" s="21" t="s">
        <v>77</v>
      </c>
      <c r="B7" s="21" t="s">
        <v>76</v>
      </c>
      <c r="C7" s="22">
        <f t="shared" si="0"/>
        <v>90.322580645161281</v>
      </c>
      <c r="D7" s="22">
        <f t="shared" si="1"/>
        <v>96.774193548387103</v>
      </c>
      <c r="E7" s="22">
        <f t="shared" si="2"/>
        <v>96.774193548387103</v>
      </c>
      <c r="F7" s="22">
        <f t="shared" si="3"/>
        <v>0</v>
      </c>
      <c r="G7" s="274">
        <f t="shared" si="12"/>
        <v>6.451612903225822</v>
      </c>
      <c r="H7" s="275">
        <f t="shared" si="11"/>
        <v>0</v>
      </c>
      <c r="I7" s="275">
        <f t="shared" si="4"/>
        <v>6.451612903225822</v>
      </c>
      <c r="J7" s="277">
        <v>100</v>
      </c>
      <c r="K7" s="145">
        <v>28</v>
      </c>
      <c r="L7" s="145">
        <v>31</v>
      </c>
      <c r="M7" s="145">
        <v>30</v>
      </c>
      <c r="N7" s="145">
        <v>31</v>
      </c>
      <c r="O7" s="145">
        <v>30</v>
      </c>
      <c r="P7" s="145">
        <v>31</v>
      </c>
      <c r="Q7" s="145">
        <v>0</v>
      </c>
      <c r="R7" s="145">
        <v>31</v>
      </c>
      <c r="S7" s="308">
        <v>4</v>
      </c>
      <c r="T7" s="138"/>
      <c r="U7" s="252"/>
      <c r="V7" s="252"/>
      <c r="W7" s="253"/>
      <c r="X7" s="33"/>
      <c r="Y7" s="33"/>
      <c r="Z7" s="253"/>
    </row>
    <row r="8" spans="1:27" x14ac:dyDescent="0.25">
      <c r="A8" s="21" t="s">
        <v>94</v>
      </c>
      <c r="B8" s="21" t="s">
        <v>93</v>
      </c>
      <c r="C8" s="22">
        <f t="shared" si="0"/>
        <v>84.532374100719423</v>
      </c>
      <c r="D8" s="22">
        <f t="shared" si="1"/>
        <v>92.086330935251809</v>
      </c>
      <c r="E8" s="22">
        <f t="shared" si="2"/>
        <v>96.762589928057551</v>
      </c>
      <c r="F8" s="22">
        <f t="shared" si="3"/>
        <v>1.7985611510791366</v>
      </c>
      <c r="G8" s="274">
        <f t="shared" si="12"/>
        <v>7.5539568345323858</v>
      </c>
      <c r="H8" s="275">
        <f t="shared" si="11"/>
        <v>4.6762589928057423</v>
      </c>
      <c r="I8" s="275">
        <f t="shared" si="4"/>
        <v>12.230215827338128</v>
      </c>
      <c r="J8" s="277">
        <v>100</v>
      </c>
      <c r="K8" s="145">
        <v>235</v>
      </c>
      <c r="L8" s="145">
        <v>278</v>
      </c>
      <c r="M8" s="145">
        <v>256</v>
      </c>
      <c r="N8" s="145">
        <v>278</v>
      </c>
      <c r="O8" s="145">
        <v>269</v>
      </c>
      <c r="P8" s="145">
        <v>278</v>
      </c>
      <c r="Q8" s="145">
        <v>5</v>
      </c>
      <c r="R8" s="145">
        <v>278</v>
      </c>
      <c r="S8" s="308">
        <v>5</v>
      </c>
      <c r="T8" s="138"/>
      <c r="U8" s="252"/>
      <c r="V8" s="252"/>
      <c r="W8" s="253"/>
      <c r="X8" s="33"/>
      <c r="Y8" s="33"/>
      <c r="Z8" s="253"/>
    </row>
    <row r="9" spans="1:27" x14ac:dyDescent="0.25">
      <c r="A9" s="21" t="s">
        <v>61</v>
      </c>
      <c r="B9" s="21" t="s">
        <v>60</v>
      </c>
      <c r="C9" s="22">
        <f t="shared" si="0"/>
        <v>83.766233766233768</v>
      </c>
      <c r="D9" s="22">
        <f t="shared" si="1"/>
        <v>94.805194805194802</v>
      </c>
      <c r="E9" s="22">
        <f t="shared" si="2"/>
        <v>96.753246753246756</v>
      </c>
      <c r="F9" s="22">
        <f t="shared" si="3"/>
        <v>2.5974025974025974</v>
      </c>
      <c r="G9" s="274">
        <f t="shared" si="12"/>
        <v>11.038961038961034</v>
      </c>
      <c r="H9" s="275">
        <f t="shared" si="11"/>
        <v>1.9480519480519547</v>
      </c>
      <c r="I9" s="275">
        <f t="shared" si="4"/>
        <v>12.987012987012989</v>
      </c>
      <c r="J9" s="277">
        <v>100</v>
      </c>
      <c r="K9" s="145">
        <v>129</v>
      </c>
      <c r="L9" s="145">
        <v>154</v>
      </c>
      <c r="M9" s="145">
        <v>146</v>
      </c>
      <c r="N9" s="145">
        <v>154</v>
      </c>
      <c r="O9" s="145">
        <v>149</v>
      </c>
      <c r="P9" s="145">
        <v>154</v>
      </c>
      <c r="Q9" s="145">
        <v>4</v>
      </c>
      <c r="R9" s="145">
        <v>154</v>
      </c>
      <c r="S9" s="308">
        <v>6</v>
      </c>
      <c r="T9" s="138"/>
      <c r="U9" s="252"/>
      <c r="V9" s="252"/>
      <c r="W9" s="253"/>
      <c r="X9" s="33"/>
      <c r="Y9" s="33"/>
      <c r="Z9" s="253"/>
    </row>
    <row r="10" spans="1:27" x14ac:dyDescent="0.25">
      <c r="A10" s="21" t="s">
        <v>66</v>
      </c>
      <c r="B10" s="21" t="s">
        <v>65</v>
      </c>
      <c r="C10" s="22">
        <f t="shared" si="0"/>
        <v>86.602870813397132</v>
      </c>
      <c r="D10" s="22">
        <f t="shared" si="1"/>
        <v>93.301435406698559</v>
      </c>
      <c r="E10" s="22">
        <f t="shared" si="2"/>
        <v>96.650717703349287</v>
      </c>
      <c r="F10" s="22">
        <f t="shared" si="3"/>
        <v>1.4354066985645932</v>
      </c>
      <c r="G10" s="274">
        <f t="shared" si="12"/>
        <v>6.6985645933014268</v>
      </c>
      <c r="H10" s="275">
        <f t="shared" si="11"/>
        <v>3.3492822966507276</v>
      </c>
      <c r="I10" s="275">
        <f t="shared" si="4"/>
        <v>10.047846889952154</v>
      </c>
      <c r="J10" s="277">
        <v>100</v>
      </c>
      <c r="K10" s="145">
        <v>181</v>
      </c>
      <c r="L10" s="145">
        <v>209</v>
      </c>
      <c r="M10" s="145">
        <v>195</v>
      </c>
      <c r="N10" s="145">
        <v>209</v>
      </c>
      <c r="O10" s="145">
        <v>202</v>
      </c>
      <c r="P10" s="145">
        <v>209</v>
      </c>
      <c r="Q10" s="145">
        <v>3</v>
      </c>
      <c r="R10" s="145">
        <v>209</v>
      </c>
      <c r="S10" s="308">
        <v>7</v>
      </c>
      <c r="T10" s="138"/>
      <c r="U10" s="252"/>
      <c r="V10" s="252"/>
      <c r="W10" s="253"/>
      <c r="X10" s="33"/>
      <c r="Y10" s="33"/>
      <c r="Z10" s="253"/>
      <c r="AA10" s="33"/>
    </row>
    <row r="11" spans="1:27" x14ac:dyDescent="0.25">
      <c r="A11" s="21" t="s">
        <v>44</v>
      </c>
      <c r="B11" s="21" t="s">
        <v>43</v>
      </c>
      <c r="C11" s="22">
        <f t="shared" si="0"/>
        <v>90.228426395939081</v>
      </c>
      <c r="D11" s="22">
        <f t="shared" si="1"/>
        <v>94.670050761421322</v>
      </c>
      <c r="E11" s="22">
        <f t="shared" si="2"/>
        <v>96.44670050761421</v>
      </c>
      <c r="F11" s="22">
        <f t="shared" si="3"/>
        <v>2.9187817258883251</v>
      </c>
      <c r="G11" s="274">
        <f t="shared" si="12"/>
        <v>4.4416243654822409</v>
      </c>
      <c r="H11" s="275">
        <f t="shared" si="11"/>
        <v>1.7766497461928878</v>
      </c>
      <c r="I11" s="275">
        <f t="shared" si="4"/>
        <v>6.2182741116751288</v>
      </c>
      <c r="J11" s="277">
        <v>100</v>
      </c>
      <c r="K11" s="145">
        <v>711</v>
      </c>
      <c r="L11" s="145">
        <v>788</v>
      </c>
      <c r="M11" s="145">
        <v>746</v>
      </c>
      <c r="N11" s="145">
        <v>788</v>
      </c>
      <c r="O11" s="145">
        <v>760</v>
      </c>
      <c r="P11" s="145">
        <v>788</v>
      </c>
      <c r="Q11" s="145">
        <v>23</v>
      </c>
      <c r="R11" s="145">
        <v>788</v>
      </c>
      <c r="S11" s="308">
        <v>8</v>
      </c>
      <c r="T11" s="138"/>
      <c r="U11" s="252"/>
      <c r="V11" s="252"/>
      <c r="W11" s="253"/>
      <c r="X11" s="33"/>
      <c r="Y11" s="33"/>
      <c r="Z11" s="253"/>
      <c r="AA11" s="33"/>
    </row>
    <row r="12" spans="1:27" x14ac:dyDescent="0.25">
      <c r="A12" s="21" t="s">
        <v>139</v>
      </c>
      <c r="B12" s="21" t="s">
        <v>159</v>
      </c>
      <c r="C12" s="22">
        <f t="shared" si="0"/>
        <v>81.462799495586381</v>
      </c>
      <c r="D12" s="22">
        <f t="shared" si="1"/>
        <v>92.686002522068094</v>
      </c>
      <c r="E12" s="22">
        <f t="shared" si="2"/>
        <v>95.83858764186634</v>
      </c>
      <c r="F12" s="22">
        <f t="shared" si="3"/>
        <v>2.9003783102143759</v>
      </c>
      <c r="G12" s="274">
        <f t="shared" si="12"/>
        <v>11.223203026481713</v>
      </c>
      <c r="H12" s="275">
        <f t="shared" si="11"/>
        <v>3.1525851197982462</v>
      </c>
      <c r="I12" s="275">
        <f t="shared" si="4"/>
        <v>14.375788146279959</v>
      </c>
      <c r="J12" s="277">
        <v>100</v>
      </c>
      <c r="K12" s="145">
        <v>646</v>
      </c>
      <c r="L12" s="145">
        <v>793</v>
      </c>
      <c r="M12" s="145">
        <v>735</v>
      </c>
      <c r="N12" s="145">
        <v>793</v>
      </c>
      <c r="O12" s="145">
        <v>760</v>
      </c>
      <c r="P12" s="145">
        <v>793</v>
      </c>
      <c r="Q12" s="145">
        <v>23</v>
      </c>
      <c r="R12" s="145">
        <v>793</v>
      </c>
      <c r="S12" s="308">
        <v>9</v>
      </c>
      <c r="T12" s="138"/>
      <c r="U12" s="252"/>
      <c r="V12" s="33"/>
      <c r="W12" s="253"/>
      <c r="X12" s="33"/>
      <c r="Y12" s="33"/>
      <c r="Z12" s="253"/>
      <c r="AA12" s="33"/>
    </row>
    <row r="13" spans="1:27" x14ac:dyDescent="0.25">
      <c r="A13" s="21" t="s">
        <v>86</v>
      </c>
      <c r="B13" s="21" t="s">
        <v>85</v>
      </c>
      <c r="C13" s="22">
        <f t="shared" si="0"/>
        <v>80</v>
      </c>
      <c r="D13" s="22">
        <f t="shared" si="1"/>
        <v>92.452830188679243</v>
      </c>
      <c r="E13" s="22">
        <f t="shared" si="2"/>
        <v>95.094339622641513</v>
      </c>
      <c r="F13" s="22">
        <f t="shared" si="3"/>
        <v>0.75471698113207553</v>
      </c>
      <c r="G13" s="274">
        <f t="shared" si="12"/>
        <v>12.452830188679243</v>
      </c>
      <c r="H13" s="275">
        <f t="shared" si="11"/>
        <v>2.6415094339622698</v>
      </c>
      <c r="I13" s="275">
        <f t="shared" si="4"/>
        <v>15.094339622641513</v>
      </c>
      <c r="J13" s="277">
        <v>100</v>
      </c>
      <c r="K13" s="145">
        <v>212</v>
      </c>
      <c r="L13" s="145">
        <v>265</v>
      </c>
      <c r="M13" s="145">
        <v>245</v>
      </c>
      <c r="N13" s="145">
        <v>265</v>
      </c>
      <c r="O13" s="145">
        <v>252</v>
      </c>
      <c r="P13" s="145">
        <v>265</v>
      </c>
      <c r="Q13" s="145">
        <v>2</v>
      </c>
      <c r="R13" s="145">
        <v>265</v>
      </c>
      <c r="S13" s="308">
        <v>10</v>
      </c>
      <c r="T13" s="138"/>
      <c r="U13" s="252"/>
      <c r="V13" s="252"/>
      <c r="W13" s="253"/>
      <c r="X13" s="33"/>
      <c r="Y13" s="33"/>
      <c r="Z13" s="253"/>
      <c r="AA13" s="33"/>
    </row>
    <row r="14" spans="1:27" x14ac:dyDescent="0.25">
      <c r="A14" s="21" t="s">
        <v>89</v>
      </c>
      <c r="B14" s="21" t="s">
        <v>88</v>
      </c>
      <c r="C14" s="22">
        <f t="shared" si="0"/>
        <v>76.25</v>
      </c>
      <c r="D14" s="22">
        <f t="shared" si="1"/>
        <v>91.25</v>
      </c>
      <c r="E14" s="22">
        <f t="shared" si="2"/>
        <v>94.25</v>
      </c>
      <c r="F14" s="22">
        <f t="shared" si="3"/>
        <v>2.25</v>
      </c>
      <c r="G14" s="274">
        <f t="shared" si="12"/>
        <v>15</v>
      </c>
      <c r="H14" s="275">
        <f t="shared" si="11"/>
        <v>3</v>
      </c>
      <c r="I14" s="275">
        <f t="shared" si="4"/>
        <v>18</v>
      </c>
      <c r="J14" s="277">
        <v>100</v>
      </c>
      <c r="K14" s="145">
        <v>305</v>
      </c>
      <c r="L14" s="145">
        <v>400</v>
      </c>
      <c r="M14" s="145">
        <v>365</v>
      </c>
      <c r="N14" s="145">
        <v>400</v>
      </c>
      <c r="O14" s="145">
        <v>377</v>
      </c>
      <c r="P14" s="145">
        <v>400</v>
      </c>
      <c r="Q14" s="145">
        <v>9</v>
      </c>
      <c r="R14" s="145">
        <v>400</v>
      </c>
      <c r="S14" s="308">
        <v>11</v>
      </c>
      <c r="T14" s="138"/>
      <c r="U14" s="252"/>
      <c r="V14" s="252"/>
      <c r="W14" s="253"/>
      <c r="X14" s="33"/>
      <c r="Y14" s="33"/>
      <c r="Z14" s="253"/>
      <c r="AA14" s="33"/>
    </row>
    <row r="15" spans="1:27" x14ac:dyDescent="0.25">
      <c r="A15" s="21" t="s">
        <v>103</v>
      </c>
      <c r="B15" s="21" t="s">
        <v>102</v>
      </c>
      <c r="C15" s="22">
        <f t="shared" si="0"/>
        <v>73.529411764705884</v>
      </c>
      <c r="D15" s="22">
        <f t="shared" si="1"/>
        <v>91.17647058823529</v>
      </c>
      <c r="E15" s="22">
        <f t="shared" si="2"/>
        <v>94.117647058823522</v>
      </c>
      <c r="F15" s="22">
        <f t="shared" si="3"/>
        <v>0</v>
      </c>
      <c r="G15" s="274">
        <f t="shared" si="12"/>
        <v>17.647058823529406</v>
      </c>
      <c r="H15" s="275">
        <f t="shared" si="11"/>
        <v>2.941176470588232</v>
      </c>
      <c r="I15" s="275">
        <f t="shared" si="4"/>
        <v>20.588235294117638</v>
      </c>
      <c r="J15" s="277">
        <v>100</v>
      </c>
      <c r="K15" s="145">
        <v>25</v>
      </c>
      <c r="L15" s="145">
        <v>34</v>
      </c>
      <c r="M15" s="145">
        <v>31</v>
      </c>
      <c r="N15" s="145">
        <v>34</v>
      </c>
      <c r="O15" s="145">
        <v>32</v>
      </c>
      <c r="P15" s="145">
        <v>34</v>
      </c>
      <c r="Q15" s="145">
        <v>0</v>
      </c>
      <c r="R15" s="145">
        <v>34</v>
      </c>
      <c r="S15" s="308">
        <v>12</v>
      </c>
      <c r="T15" s="138"/>
      <c r="U15" s="252"/>
      <c r="V15" s="252"/>
      <c r="W15" s="253"/>
      <c r="X15" s="33"/>
      <c r="Y15" s="33"/>
      <c r="Z15" s="253"/>
      <c r="AA15" s="33"/>
    </row>
    <row r="16" spans="1:27" x14ac:dyDescent="0.25">
      <c r="A16" s="21" t="s">
        <v>142</v>
      </c>
      <c r="B16" s="21" t="s">
        <v>63</v>
      </c>
      <c r="C16" s="22">
        <f t="shared" si="0"/>
        <v>82.670906200317958</v>
      </c>
      <c r="D16" s="22">
        <f t="shared" si="1"/>
        <v>91.732909379968206</v>
      </c>
      <c r="E16" s="22">
        <f t="shared" si="2"/>
        <v>94.117647058823522</v>
      </c>
      <c r="F16" s="22">
        <f t="shared" si="3"/>
        <v>2.3847376788553261</v>
      </c>
      <c r="G16" s="274">
        <f t="shared" si="12"/>
        <v>9.0620031796502474</v>
      </c>
      <c r="H16" s="275">
        <f t="shared" si="11"/>
        <v>2.3847376788553163</v>
      </c>
      <c r="I16" s="275">
        <f t="shared" si="4"/>
        <v>11.446740858505564</v>
      </c>
      <c r="J16" s="277">
        <v>100</v>
      </c>
      <c r="K16" s="145">
        <v>520</v>
      </c>
      <c r="L16" s="145">
        <v>629</v>
      </c>
      <c r="M16" s="145">
        <v>577</v>
      </c>
      <c r="N16" s="145">
        <v>629</v>
      </c>
      <c r="O16" s="145">
        <v>592</v>
      </c>
      <c r="P16" s="145">
        <v>629</v>
      </c>
      <c r="Q16" s="145">
        <v>15</v>
      </c>
      <c r="R16" s="145">
        <v>629</v>
      </c>
      <c r="S16" s="308">
        <v>13</v>
      </c>
      <c r="T16" s="138"/>
      <c r="U16" s="252"/>
      <c r="V16" s="252"/>
      <c r="W16" s="253"/>
      <c r="X16" s="33"/>
      <c r="Y16" s="33"/>
      <c r="Z16" s="253"/>
      <c r="AA16" s="33"/>
    </row>
    <row r="17" spans="1:27" x14ac:dyDescent="0.25">
      <c r="A17" s="21" t="s">
        <v>91</v>
      </c>
      <c r="B17" s="21" t="s">
        <v>90</v>
      </c>
      <c r="C17" s="22">
        <f t="shared" si="0"/>
        <v>81.454162276080083</v>
      </c>
      <c r="D17" s="22">
        <f t="shared" si="1"/>
        <v>89.673340358271872</v>
      </c>
      <c r="E17" s="22">
        <f t="shared" si="2"/>
        <v>93.256059009483678</v>
      </c>
      <c r="F17" s="22">
        <f t="shared" si="3"/>
        <v>4.5310853530031618</v>
      </c>
      <c r="G17" s="274">
        <f t="shared" si="12"/>
        <v>8.2191780821917888</v>
      </c>
      <c r="H17" s="275">
        <f t="shared" si="11"/>
        <v>3.5827186512118061</v>
      </c>
      <c r="I17" s="275">
        <f t="shared" si="4"/>
        <v>11.801896733403595</v>
      </c>
      <c r="J17" s="277">
        <v>100</v>
      </c>
      <c r="K17" s="145">
        <v>773</v>
      </c>
      <c r="L17" s="145">
        <v>949</v>
      </c>
      <c r="M17" s="145">
        <v>851</v>
      </c>
      <c r="N17" s="145">
        <v>949</v>
      </c>
      <c r="O17" s="145">
        <v>885</v>
      </c>
      <c r="P17" s="145">
        <v>949</v>
      </c>
      <c r="Q17" s="145">
        <v>43</v>
      </c>
      <c r="R17" s="145">
        <v>949</v>
      </c>
      <c r="S17" s="308">
        <v>14</v>
      </c>
      <c r="T17" s="138"/>
      <c r="U17" s="252"/>
      <c r="V17" s="252"/>
      <c r="W17" s="253"/>
      <c r="X17" s="33"/>
      <c r="Y17" s="33"/>
      <c r="Z17" s="253"/>
      <c r="AA17" s="33"/>
    </row>
    <row r="18" spans="1:27" x14ac:dyDescent="0.25">
      <c r="A18" s="21" t="s">
        <v>52</v>
      </c>
      <c r="B18" s="21" t="s">
        <v>51</v>
      </c>
      <c r="C18" s="22">
        <f t="shared" si="0"/>
        <v>84.090909090909093</v>
      </c>
      <c r="D18" s="22">
        <f t="shared" si="1"/>
        <v>90.909090909090907</v>
      </c>
      <c r="E18" s="22">
        <f t="shared" si="2"/>
        <v>93.181818181818173</v>
      </c>
      <c r="F18" s="22">
        <f t="shared" si="3"/>
        <v>4.5454545454545459</v>
      </c>
      <c r="G18" s="274">
        <f t="shared" si="12"/>
        <v>6.818181818181813</v>
      </c>
      <c r="H18" s="275">
        <f t="shared" si="11"/>
        <v>2.2727272727272663</v>
      </c>
      <c r="I18" s="275">
        <f t="shared" si="4"/>
        <v>9.0909090909090793</v>
      </c>
      <c r="J18" s="277">
        <v>100</v>
      </c>
      <c r="K18" s="145">
        <v>37</v>
      </c>
      <c r="L18" s="145">
        <v>44</v>
      </c>
      <c r="M18" s="145">
        <v>40</v>
      </c>
      <c r="N18" s="145">
        <v>44</v>
      </c>
      <c r="O18" s="145">
        <v>41</v>
      </c>
      <c r="P18" s="145">
        <v>44</v>
      </c>
      <c r="Q18" s="145">
        <v>2</v>
      </c>
      <c r="R18" s="145">
        <v>44</v>
      </c>
      <c r="S18" s="308">
        <v>15</v>
      </c>
      <c r="T18" s="138"/>
      <c r="U18" s="252"/>
      <c r="V18" s="252"/>
      <c r="W18" s="253"/>
      <c r="X18" s="33"/>
      <c r="Y18" s="33"/>
      <c r="Z18" s="253"/>
      <c r="AA18" s="33"/>
    </row>
    <row r="19" spans="1:27" x14ac:dyDescent="0.25">
      <c r="A19" s="21" t="s">
        <v>143</v>
      </c>
      <c r="B19" s="21" t="s">
        <v>68</v>
      </c>
      <c r="C19" s="22">
        <f t="shared" si="0"/>
        <v>82.505910165484636</v>
      </c>
      <c r="D19" s="22">
        <f t="shared" si="1"/>
        <v>89.12529550827422</v>
      </c>
      <c r="E19" s="22">
        <f t="shared" si="2"/>
        <v>93.144208037825067</v>
      </c>
      <c r="F19" s="22">
        <f t="shared" si="3"/>
        <v>5.9101654846335698</v>
      </c>
      <c r="G19" s="274">
        <f t="shared" si="12"/>
        <v>6.6193853427895846</v>
      </c>
      <c r="H19" s="275">
        <f t="shared" si="11"/>
        <v>4.0189125295508461</v>
      </c>
      <c r="I19" s="275">
        <f t="shared" si="4"/>
        <v>10.638297872340431</v>
      </c>
      <c r="J19" s="277">
        <v>100</v>
      </c>
      <c r="K19" s="145">
        <v>349</v>
      </c>
      <c r="L19" s="145">
        <v>423</v>
      </c>
      <c r="M19" s="145">
        <v>377</v>
      </c>
      <c r="N19" s="145">
        <v>423</v>
      </c>
      <c r="O19" s="145">
        <v>394</v>
      </c>
      <c r="P19" s="145">
        <v>423</v>
      </c>
      <c r="Q19" s="145">
        <v>25</v>
      </c>
      <c r="R19" s="145">
        <v>423</v>
      </c>
      <c r="S19" s="308">
        <v>16</v>
      </c>
      <c r="T19" s="138"/>
      <c r="U19" s="252"/>
      <c r="V19" s="252"/>
      <c r="W19" s="253"/>
      <c r="X19" s="33"/>
      <c r="Y19" s="33"/>
      <c r="Z19" s="253"/>
      <c r="AA19" s="33"/>
    </row>
    <row r="20" spans="1:27" x14ac:dyDescent="0.25">
      <c r="A20" s="21" t="s">
        <v>106</v>
      </c>
      <c r="B20" s="21" t="s">
        <v>105</v>
      </c>
      <c r="C20" s="22">
        <f t="shared" si="0"/>
        <v>77.554438860971516</v>
      </c>
      <c r="D20" s="22">
        <f t="shared" si="1"/>
        <v>88.107202680067005</v>
      </c>
      <c r="E20" s="22">
        <f t="shared" si="2"/>
        <v>92.79731993299832</v>
      </c>
      <c r="F20" s="22">
        <f t="shared" si="3"/>
        <v>3.350083752093802</v>
      </c>
      <c r="G20" s="274">
        <f t="shared" si="12"/>
        <v>10.552763819095489</v>
      </c>
      <c r="H20" s="275">
        <f t="shared" si="11"/>
        <v>4.6901172529313158</v>
      </c>
      <c r="I20" s="275">
        <f t="shared" si="4"/>
        <v>15.242881072026805</v>
      </c>
      <c r="J20" s="277">
        <v>100</v>
      </c>
      <c r="K20" s="145">
        <v>463</v>
      </c>
      <c r="L20" s="145">
        <v>597</v>
      </c>
      <c r="M20" s="145">
        <v>526</v>
      </c>
      <c r="N20" s="145">
        <v>597</v>
      </c>
      <c r="O20" s="145">
        <v>554</v>
      </c>
      <c r="P20" s="145">
        <v>597</v>
      </c>
      <c r="Q20" s="145">
        <v>20</v>
      </c>
      <c r="R20" s="145">
        <v>597</v>
      </c>
      <c r="S20" s="308">
        <v>17</v>
      </c>
      <c r="T20" s="138"/>
      <c r="U20" s="252"/>
      <c r="V20" s="252"/>
      <c r="W20" s="253"/>
      <c r="X20" s="33"/>
      <c r="Y20" s="33"/>
      <c r="Z20" s="253"/>
      <c r="AA20" s="33"/>
    </row>
    <row r="21" spans="1:27" x14ac:dyDescent="0.25">
      <c r="A21" s="21" t="s">
        <v>83</v>
      </c>
      <c r="B21" s="21" t="s">
        <v>82</v>
      </c>
      <c r="C21" s="22">
        <f t="shared" si="0"/>
        <v>79.153094462540722</v>
      </c>
      <c r="D21" s="22">
        <f t="shared" si="1"/>
        <v>88.599348534201951</v>
      </c>
      <c r="E21" s="22">
        <f t="shared" si="2"/>
        <v>92.182410423452765</v>
      </c>
      <c r="F21" s="22">
        <f t="shared" si="3"/>
        <v>3.9087947882736152</v>
      </c>
      <c r="G21" s="274">
        <f t="shared" si="12"/>
        <v>9.4462540716612295</v>
      </c>
      <c r="H21" s="275">
        <f t="shared" si="11"/>
        <v>3.5830618892508141</v>
      </c>
      <c r="I21" s="275">
        <f t="shared" si="4"/>
        <v>13.029315960912044</v>
      </c>
      <c r="J21" s="277">
        <v>100</v>
      </c>
      <c r="K21" s="145">
        <v>243</v>
      </c>
      <c r="L21" s="145">
        <v>307</v>
      </c>
      <c r="M21" s="145">
        <v>272</v>
      </c>
      <c r="N21" s="145">
        <v>307</v>
      </c>
      <c r="O21" s="145">
        <v>283</v>
      </c>
      <c r="P21" s="145">
        <v>307</v>
      </c>
      <c r="Q21" s="145">
        <v>12</v>
      </c>
      <c r="R21" s="145">
        <v>307</v>
      </c>
      <c r="S21" s="308">
        <v>18</v>
      </c>
      <c r="T21" s="138"/>
      <c r="U21" s="252"/>
      <c r="V21" s="252"/>
      <c r="W21" s="253"/>
      <c r="X21" s="33"/>
      <c r="Y21" s="33"/>
      <c r="Z21" s="253"/>
      <c r="AA21" s="33"/>
    </row>
    <row r="22" spans="1:27" x14ac:dyDescent="0.25">
      <c r="A22" s="21" t="s">
        <v>241</v>
      </c>
      <c r="B22" s="21" t="s">
        <v>185</v>
      </c>
      <c r="C22" s="22">
        <f t="shared" si="0"/>
        <v>72.072936660268709</v>
      </c>
      <c r="D22" s="22">
        <f t="shared" si="1"/>
        <v>89.827255278310929</v>
      </c>
      <c r="E22" s="22">
        <f t="shared" si="2"/>
        <v>91.842610364683296</v>
      </c>
      <c r="F22" s="22">
        <f t="shared" si="3"/>
        <v>4.0307101727447217</v>
      </c>
      <c r="G22" s="274">
        <f t="shared" si="12"/>
        <v>17.75431861804222</v>
      </c>
      <c r="H22" s="275">
        <f t="shared" si="11"/>
        <v>2.0153550863723666</v>
      </c>
      <c r="I22" s="275">
        <f t="shared" si="4"/>
        <v>19.769673704414586</v>
      </c>
      <c r="J22" s="277">
        <v>100</v>
      </c>
      <c r="K22" s="145">
        <v>751</v>
      </c>
      <c r="L22" s="145">
        <v>1042</v>
      </c>
      <c r="M22" s="145">
        <v>936</v>
      </c>
      <c r="N22" s="145">
        <v>1042</v>
      </c>
      <c r="O22" s="145">
        <v>957</v>
      </c>
      <c r="P22" s="145">
        <v>1042</v>
      </c>
      <c r="Q22" s="145">
        <v>42</v>
      </c>
      <c r="R22" s="145">
        <v>1042</v>
      </c>
      <c r="S22" s="308">
        <v>19</v>
      </c>
      <c r="T22" s="138"/>
      <c r="U22" s="252"/>
      <c r="V22" s="252"/>
      <c r="W22" s="253"/>
      <c r="X22" s="33"/>
      <c r="Y22" s="33"/>
      <c r="Z22" s="253"/>
      <c r="AA22" s="33"/>
    </row>
    <row r="23" spans="1:27" x14ac:dyDescent="0.25">
      <c r="A23" s="21" t="s">
        <v>49</v>
      </c>
      <c r="B23" s="21" t="s">
        <v>48</v>
      </c>
      <c r="C23" s="22">
        <f t="shared" si="0"/>
        <v>68.780487804878049</v>
      </c>
      <c r="D23" s="22">
        <f t="shared" si="1"/>
        <v>83.414634146341456</v>
      </c>
      <c r="E23" s="22">
        <f t="shared" si="2"/>
        <v>91.707317073170742</v>
      </c>
      <c r="F23" s="22">
        <f t="shared" si="3"/>
        <v>3.4146341463414638</v>
      </c>
      <c r="G23" s="274">
        <f t="shared" si="12"/>
        <v>14.634146341463406</v>
      </c>
      <c r="H23" s="275">
        <f t="shared" si="11"/>
        <v>8.2926829268292863</v>
      </c>
      <c r="I23" s="275">
        <f t="shared" si="4"/>
        <v>22.926829268292693</v>
      </c>
      <c r="J23" s="277">
        <v>100</v>
      </c>
      <c r="K23" s="145">
        <v>141</v>
      </c>
      <c r="L23" s="145">
        <v>205</v>
      </c>
      <c r="M23" s="145">
        <v>171</v>
      </c>
      <c r="N23" s="145">
        <v>205</v>
      </c>
      <c r="O23" s="145">
        <v>188</v>
      </c>
      <c r="P23" s="145">
        <v>205</v>
      </c>
      <c r="Q23" s="145">
        <v>7</v>
      </c>
      <c r="R23" s="145">
        <v>205</v>
      </c>
      <c r="S23" s="308">
        <v>20</v>
      </c>
      <c r="T23" s="138"/>
      <c r="U23" s="252"/>
      <c r="V23" s="252"/>
      <c r="W23" s="253"/>
      <c r="X23" s="33"/>
      <c r="Y23" s="33"/>
      <c r="Z23" s="253"/>
      <c r="AA23" s="33"/>
    </row>
    <row r="24" spans="1:27" x14ac:dyDescent="0.25">
      <c r="A24" s="21" t="s">
        <v>140</v>
      </c>
      <c r="B24" s="21" t="s">
        <v>58</v>
      </c>
      <c r="C24" s="22">
        <f t="shared" si="0"/>
        <v>79.84615384615384</v>
      </c>
      <c r="D24" s="22">
        <f t="shared" si="1"/>
        <v>88.461538461538453</v>
      </c>
      <c r="E24" s="22">
        <f t="shared" si="2"/>
        <v>91.384615384615387</v>
      </c>
      <c r="F24" s="22">
        <f t="shared" si="3"/>
        <v>2.7692307692307692</v>
      </c>
      <c r="G24" s="274">
        <f t="shared" si="12"/>
        <v>8.6153846153846132</v>
      </c>
      <c r="H24" s="275">
        <f t="shared" si="11"/>
        <v>2.923076923076934</v>
      </c>
      <c r="I24" s="275">
        <f t="shared" si="4"/>
        <v>11.538461538461547</v>
      </c>
      <c r="J24" s="277">
        <v>100</v>
      </c>
      <c r="K24" s="145">
        <v>519</v>
      </c>
      <c r="L24" s="145">
        <v>650</v>
      </c>
      <c r="M24" s="145">
        <v>575</v>
      </c>
      <c r="N24" s="145">
        <v>650</v>
      </c>
      <c r="O24" s="145">
        <v>594</v>
      </c>
      <c r="P24" s="145">
        <v>650</v>
      </c>
      <c r="Q24" s="145">
        <v>18</v>
      </c>
      <c r="R24" s="145">
        <v>650</v>
      </c>
      <c r="S24" s="308">
        <v>21</v>
      </c>
      <c r="T24" s="138"/>
      <c r="U24" s="252"/>
      <c r="V24" s="33"/>
      <c r="W24" s="253"/>
      <c r="X24" s="33"/>
      <c r="Y24" s="33"/>
      <c r="Z24" s="253"/>
      <c r="AA24" s="33"/>
    </row>
    <row r="25" spans="1:27" x14ac:dyDescent="0.25">
      <c r="A25" s="21" t="s">
        <v>80</v>
      </c>
      <c r="B25" s="21" t="s">
        <v>79</v>
      </c>
      <c r="C25" s="22">
        <f t="shared" si="0"/>
        <v>78.025477707006374</v>
      </c>
      <c r="D25" s="22">
        <f t="shared" si="1"/>
        <v>89.490445859872608</v>
      </c>
      <c r="E25" s="22">
        <f t="shared" si="2"/>
        <v>91.082802547770697</v>
      </c>
      <c r="F25" s="22">
        <f t="shared" si="3"/>
        <v>2.8662420382165608</v>
      </c>
      <c r="G25" s="274">
        <f t="shared" si="12"/>
        <v>11.464968152866234</v>
      </c>
      <c r="H25" s="275">
        <f t="shared" si="11"/>
        <v>1.5923566878980893</v>
      </c>
      <c r="I25" s="275">
        <f t="shared" si="4"/>
        <v>13.057324840764323</v>
      </c>
      <c r="J25" s="277">
        <v>100</v>
      </c>
      <c r="K25" s="145">
        <v>245</v>
      </c>
      <c r="L25" s="145">
        <v>314</v>
      </c>
      <c r="M25" s="145">
        <v>281</v>
      </c>
      <c r="N25" s="145">
        <v>314</v>
      </c>
      <c r="O25" s="145">
        <v>286</v>
      </c>
      <c r="P25" s="145">
        <v>314</v>
      </c>
      <c r="Q25" s="145">
        <v>9</v>
      </c>
      <c r="R25" s="145">
        <v>314</v>
      </c>
      <c r="S25" s="308">
        <v>22</v>
      </c>
      <c r="T25" s="138"/>
      <c r="U25" s="252"/>
      <c r="V25" s="33"/>
      <c r="W25" s="253"/>
      <c r="X25" s="33"/>
      <c r="Y25" s="33"/>
      <c r="Z25" s="253"/>
      <c r="AA25" s="33"/>
    </row>
    <row r="26" spans="1:27" x14ac:dyDescent="0.25">
      <c r="A26" s="21" t="s">
        <v>74</v>
      </c>
      <c r="B26" s="21" t="s">
        <v>73</v>
      </c>
      <c r="C26" s="22">
        <f t="shared" si="0"/>
        <v>78.723404255319153</v>
      </c>
      <c r="D26" s="22">
        <f t="shared" si="1"/>
        <v>85.106382978723403</v>
      </c>
      <c r="E26" s="22">
        <f t="shared" si="2"/>
        <v>89.361702127659569</v>
      </c>
      <c r="F26" s="22">
        <f t="shared" si="3"/>
        <v>4.2553191489361701</v>
      </c>
      <c r="G26" s="274">
        <f t="shared" si="12"/>
        <v>6.3829787234042499</v>
      </c>
      <c r="H26" s="275">
        <f t="shared" si="11"/>
        <v>4.2553191489361666</v>
      </c>
      <c r="I26" s="275">
        <f t="shared" si="4"/>
        <v>10.638297872340416</v>
      </c>
      <c r="J26" s="277">
        <v>100</v>
      </c>
      <c r="K26" s="145">
        <v>37</v>
      </c>
      <c r="L26" s="145">
        <v>47</v>
      </c>
      <c r="M26" s="145">
        <v>40</v>
      </c>
      <c r="N26" s="145">
        <v>47</v>
      </c>
      <c r="O26" s="145">
        <v>42</v>
      </c>
      <c r="P26" s="145">
        <v>47</v>
      </c>
      <c r="Q26" s="145">
        <v>2</v>
      </c>
      <c r="R26" s="145">
        <v>47</v>
      </c>
      <c r="S26" s="308">
        <v>23</v>
      </c>
      <c r="T26" s="138"/>
      <c r="U26" s="252"/>
      <c r="V26" s="252"/>
      <c r="W26" s="253"/>
      <c r="X26" s="33"/>
      <c r="Y26" s="33"/>
      <c r="Z26" s="253"/>
      <c r="AA26" s="33"/>
    </row>
    <row r="27" spans="1:27" x14ac:dyDescent="0.25">
      <c r="A27" s="21" t="s">
        <v>141</v>
      </c>
      <c r="B27" s="21" t="s">
        <v>56</v>
      </c>
      <c r="C27" s="22">
        <f t="shared" si="0"/>
        <v>79.6875</v>
      </c>
      <c r="D27" s="22">
        <f t="shared" si="1"/>
        <v>86.5234375</v>
      </c>
      <c r="E27" s="22">
        <f t="shared" si="2"/>
        <v>88.671875</v>
      </c>
      <c r="F27" s="22">
        <f t="shared" si="3"/>
        <v>1.953125</v>
      </c>
      <c r="G27" s="274">
        <f t="shared" si="12"/>
        <v>6.8359375</v>
      </c>
      <c r="H27" s="275">
        <f t="shared" si="11"/>
        <v>2.1484375</v>
      </c>
      <c r="I27" s="275">
        <f t="shared" si="4"/>
        <v>8.984375</v>
      </c>
      <c r="J27" s="277">
        <v>100</v>
      </c>
      <c r="K27" s="145">
        <v>408</v>
      </c>
      <c r="L27" s="145">
        <v>512</v>
      </c>
      <c r="M27" s="145">
        <v>443</v>
      </c>
      <c r="N27" s="145">
        <v>512</v>
      </c>
      <c r="O27" s="145">
        <v>454</v>
      </c>
      <c r="P27" s="145">
        <v>512</v>
      </c>
      <c r="Q27" s="145">
        <v>10</v>
      </c>
      <c r="R27" s="145">
        <v>512</v>
      </c>
      <c r="S27" s="308">
        <v>24</v>
      </c>
      <c r="T27" s="138"/>
      <c r="U27" s="252"/>
      <c r="V27" s="252"/>
      <c r="W27" s="253"/>
      <c r="X27" s="33"/>
      <c r="Y27" s="33"/>
      <c r="Z27" s="253"/>
      <c r="AA27" s="33"/>
    </row>
    <row r="28" spans="1:27" x14ac:dyDescent="0.25">
      <c r="A28" s="21" t="s">
        <v>109</v>
      </c>
      <c r="B28" s="21" t="s">
        <v>108</v>
      </c>
      <c r="C28" s="22">
        <f t="shared" si="0"/>
        <v>69.565217391304344</v>
      </c>
      <c r="D28" s="22">
        <f t="shared" si="1"/>
        <v>81.521739130434781</v>
      </c>
      <c r="E28" s="22">
        <f t="shared" si="2"/>
        <v>85.869565217391312</v>
      </c>
      <c r="F28" s="22">
        <f t="shared" si="3"/>
        <v>5.9782608695652177</v>
      </c>
      <c r="G28" s="274">
        <f t="shared" si="12"/>
        <v>11.956521739130437</v>
      </c>
      <c r="H28" s="275">
        <f t="shared" si="11"/>
        <v>4.3478260869565304</v>
      </c>
      <c r="I28" s="275">
        <f t="shared" si="4"/>
        <v>16.304347826086968</v>
      </c>
      <c r="J28" s="277">
        <v>100</v>
      </c>
      <c r="K28" s="145">
        <v>128</v>
      </c>
      <c r="L28" s="145">
        <v>184</v>
      </c>
      <c r="M28" s="145">
        <v>150</v>
      </c>
      <c r="N28" s="145">
        <v>184</v>
      </c>
      <c r="O28" s="145">
        <v>158</v>
      </c>
      <c r="P28" s="145">
        <v>184</v>
      </c>
      <c r="Q28" s="145">
        <v>11</v>
      </c>
      <c r="R28" s="145">
        <v>184</v>
      </c>
      <c r="S28" s="308">
        <v>25</v>
      </c>
      <c r="T28" s="138"/>
      <c r="U28" s="252"/>
      <c r="V28" s="252"/>
      <c r="W28" s="253"/>
      <c r="X28" s="33"/>
      <c r="Y28" s="33"/>
      <c r="Z28" s="253"/>
      <c r="AA28" s="33"/>
    </row>
    <row r="29" spans="1:27" x14ac:dyDescent="0.25">
      <c r="A29" s="21" t="s">
        <v>97</v>
      </c>
      <c r="B29" s="21" t="s">
        <v>96</v>
      </c>
      <c r="C29" s="22">
        <f t="shared" si="0"/>
        <v>66.210045662100455</v>
      </c>
      <c r="D29" s="22">
        <f t="shared" si="1"/>
        <v>76.712328767123282</v>
      </c>
      <c r="E29" s="22">
        <f t="shared" si="2"/>
        <v>83.561643835616437</v>
      </c>
      <c r="F29" s="22">
        <f t="shared" si="3"/>
        <v>6.3926940639269407</v>
      </c>
      <c r="G29" s="274">
        <f t="shared" si="12"/>
        <v>10.502283105022826</v>
      </c>
      <c r="H29" s="275">
        <f t="shared" si="11"/>
        <v>6.849315068493155</v>
      </c>
      <c r="I29" s="275">
        <f t="shared" si="4"/>
        <v>17.351598173515981</v>
      </c>
      <c r="J29" s="277">
        <v>100</v>
      </c>
      <c r="K29" s="145">
        <v>145</v>
      </c>
      <c r="L29" s="145">
        <v>219</v>
      </c>
      <c r="M29" s="145">
        <v>168</v>
      </c>
      <c r="N29" s="145">
        <v>219</v>
      </c>
      <c r="O29" s="145">
        <v>183</v>
      </c>
      <c r="P29" s="145">
        <v>219</v>
      </c>
      <c r="Q29" s="145">
        <v>14</v>
      </c>
      <c r="R29" s="145">
        <v>219</v>
      </c>
      <c r="S29" s="308">
        <v>26</v>
      </c>
      <c r="T29" s="138"/>
      <c r="U29" s="252"/>
      <c r="V29" s="33"/>
      <c r="W29" s="253"/>
      <c r="X29" s="33"/>
      <c r="Y29" s="33"/>
      <c r="Z29" s="253"/>
      <c r="AA29" s="33"/>
    </row>
    <row r="30" spans="1:27" x14ac:dyDescent="0.25">
      <c r="A30" s="21" t="s">
        <v>100</v>
      </c>
      <c r="B30" s="21" t="s">
        <v>99</v>
      </c>
      <c r="C30" s="22">
        <f t="shared" si="0"/>
        <v>72.727272727272734</v>
      </c>
      <c r="D30" s="22">
        <f t="shared" si="1"/>
        <v>78.787878787878782</v>
      </c>
      <c r="E30" s="22">
        <f t="shared" si="2"/>
        <v>78.787878787878782</v>
      </c>
      <c r="F30" s="22">
        <f t="shared" si="3"/>
        <v>6.0606060606060606</v>
      </c>
      <c r="G30" s="274">
        <f t="shared" si="12"/>
        <v>6.0606060606060481</v>
      </c>
      <c r="H30" s="275">
        <f t="shared" si="11"/>
        <v>0</v>
      </c>
      <c r="I30" s="275">
        <f t="shared" si="4"/>
        <v>6.0606060606060481</v>
      </c>
      <c r="J30" s="277">
        <v>100</v>
      </c>
      <c r="K30" s="145">
        <v>24</v>
      </c>
      <c r="L30" s="145">
        <v>33</v>
      </c>
      <c r="M30" s="145">
        <v>26</v>
      </c>
      <c r="N30" s="145">
        <v>33</v>
      </c>
      <c r="O30" s="145">
        <v>26</v>
      </c>
      <c r="P30" s="145">
        <v>33</v>
      </c>
      <c r="Q30" s="145">
        <v>2</v>
      </c>
      <c r="R30" s="145">
        <v>33</v>
      </c>
      <c r="S30" s="308">
        <v>27</v>
      </c>
      <c r="T30" s="138"/>
      <c r="U30" s="252"/>
      <c r="V30" s="252"/>
      <c r="W30" s="253"/>
      <c r="X30" s="33"/>
      <c r="Y30" s="33"/>
      <c r="Z30" s="253"/>
      <c r="AA30" s="33"/>
    </row>
    <row r="31" spans="1:27" x14ac:dyDescent="0.25">
      <c r="A31" s="21" t="s">
        <v>71</v>
      </c>
      <c r="B31" s="21" t="s">
        <v>70</v>
      </c>
      <c r="C31" s="22">
        <f t="shared" si="0"/>
        <v>58.333333333333336</v>
      </c>
      <c r="D31" s="22">
        <f t="shared" si="1"/>
        <v>70.833333333333343</v>
      </c>
      <c r="E31" s="22">
        <f t="shared" si="2"/>
        <v>70.833333333333343</v>
      </c>
      <c r="F31" s="22">
        <f t="shared" si="3"/>
        <v>8.3333333333333321</v>
      </c>
      <c r="G31" s="274">
        <f t="shared" si="12"/>
        <v>12.500000000000007</v>
      </c>
      <c r="H31" s="275">
        <f t="shared" si="11"/>
        <v>0</v>
      </c>
      <c r="I31" s="275">
        <f t="shared" si="4"/>
        <v>12.500000000000007</v>
      </c>
      <c r="J31" s="277">
        <v>100</v>
      </c>
      <c r="K31" s="145">
        <v>14</v>
      </c>
      <c r="L31" s="145">
        <v>24</v>
      </c>
      <c r="M31" s="145">
        <v>17</v>
      </c>
      <c r="N31" s="145">
        <v>24</v>
      </c>
      <c r="O31" s="145">
        <v>17</v>
      </c>
      <c r="P31" s="145">
        <v>24</v>
      </c>
      <c r="Q31" s="145">
        <v>2</v>
      </c>
      <c r="R31" s="145">
        <v>24</v>
      </c>
      <c r="S31" s="308">
        <v>28</v>
      </c>
      <c r="T31" s="138"/>
      <c r="U31" s="252"/>
      <c r="V31" s="252"/>
      <c r="W31" s="253"/>
      <c r="X31" s="33"/>
      <c r="Y31" s="33"/>
      <c r="Z31" s="253"/>
      <c r="AA31" s="33"/>
    </row>
    <row r="32" spans="1:27" x14ac:dyDescent="0.25">
      <c r="A32" s="21" t="s">
        <v>42</v>
      </c>
      <c r="B32" s="21" t="s">
        <v>41</v>
      </c>
      <c r="C32" s="22">
        <f t="shared" si="0"/>
        <v>21.875</v>
      </c>
      <c r="D32" s="22">
        <f t="shared" si="1"/>
        <v>43.75</v>
      </c>
      <c r="E32" s="22">
        <f t="shared" si="2"/>
        <v>62.5</v>
      </c>
      <c r="F32" s="22">
        <f t="shared" si="3"/>
        <v>28.125</v>
      </c>
      <c r="G32" s="285">
        <f t="shared" si="12"/>
        <v>21.875</v>
      </c>
      <c r="H32" s="286">
        <f t="shared" si="11"/>
        <v>18.75</v>
      </c>
      <c r="I32" s="286">
        <f t="shared" si="4"/>
        <v>40.625</v>
      </c>
      <c r="J32" s="287">
        <v>100</v>
      </c>
      <c r="K32" s="145">
        <v>7</v>
      </c>
      <c r="L32" s="145">
        <v>32</v>
      </c>
      <c r="M32" s="145">
        <v>14</v>
      </c>
      <c r="N32" s="145">
        <v>32</v>
      </c>
      <c r="O32" s="145">
        <v>20</v>
      </c>
      <c r="P32" s="145">
        <v>32</v>
      </c>
      <c r="Q32" s="145">
        <v>9</v>
      </c>
      <c r="R32" s="145">
        <v>32</v>
      </c>
      <c r="S32" s="308">
        <v>29</v>
      </c>
      <c r="T32" s="138"/>
      <c r="U32" s="252"/>
      <c r="V32" s="252"/>
      <c r="W32" s="253"/>
      <c r="X32" s="33"/>
      <c r="Y32" s="33"/>
      <c r="Z32" s="253"/>
      <c r="AA32" s="33"/>
    </row>
    <row r="33" spans="1:18" x14ac:dyDescent="0.25">
      <c r="A33" s="23"/>
      <c r="C33" s="11"/>
      <c r="D33" s="11"/>
      <c r="E33" s="11"/>
      <c r="F33" s="11"/>
      <c r="G33" s="11"/>
      <c r="H33" s="11"/>
      <c r="I33" s="11"/>
    </row>
    <row r="34" spans="1:18" ht="30" customHeight="1" x14ac:dyDescent="0.25">
      <c r="A34" s="390" t="s">
        <v>117</v>
      </c>
      <c r="B34" s="391"/>
      <c r="C34" s="392"/>
      <c r="D34" s="392"/>
      <c r="E34" s="392"/>
      <c r="F34" s="393"/>
      <c r="G34" s="394"/>
      <c r="H34" s="395"/>
      <c r="I34" s="395"/>
      <c r="J34" s="396"/>
      <c r="K34" s="378" t="s">
        <v>123</v>
      </c>
      <c r="L34" s="378"/>
      <c r="M34" s="378" t="s">
        <v>124</v>
      </c>
      <c r="N34" s="378"/>
      <c r="O34" s="378" t="s">
        <v>125</v>
      </c>
      <c r="P34" s="378"/>
      <c r="Q34" s="378" t="s">
        <v>126</v>
      </c>
      <c r="R34" s="379"/>
    </row>
    <row r="35" spans="1:18" ht="35.15" customHeight="1" x14ac:dyDescent="0.25">
      <c r="A35" s="24"/>
      <c r="B35" s="25" t="s">
        <v>119</v>
      </c>
      <c r="C35" s="17" t="s">
        <v>127</v>
      </c>
      <c r="D35" s="17" t="s">
        <v>128</v>
      </c>
      <c r="E35" s="17" t="s">
        <v>129</v>
      </c>
      <c r="F35" s="17" t="s">
        <v>130</v>
      </c>
      <c r="G35" s="397"/>
      <c r="H35" s="398"/>
      <c r="I35" s="398"/>
      <c r="J35" s="399"/>
      <c r="K35" s="20" t="s">
        <v>10</v>
      </c>
      <c r="L35" s="20" t="s">
        <v>11</v>
      </c>
      <c r="M35" s="20" t="s">
        <v>10</v>
      </c>
      <c r="N35" s="20" t="s">
        <v>11</v>
      </c>
      <c r="O35" s="20" t="s">
        <v>10</v>
      </c>
      <c r="P35" s="20" t="s">
        <v>11</v>
      </c>
      <c r="Q35" s="20" t="s">
        <v>10</v>
      </c>
      <c r="R35" s="37" t="s">
        <v>11</v>
      </c>
    </row>
    <row r="36" spans="1:18" x14ac:dyDescent="0.25">
      <c r="A36" s="380"/>
      <c r="B36" s="21" t="s">
        <v>17</v>
      </c>
      <c r="C36" s="22">
        <f t="shared" ref="C36:C49" si="13">IF(ISERR(K36/L36*100),"",K36/L36*100)</f>
        <v>87.560975609756099</v>
      </c>
      <c r="D36" s="22">
        <f t="shared" ref="D36:D49" si="14">IF(ISERR(M36/N36*100),"",M36/N36*100)</f>
        <v>92.682926829268297</v>
      </c>
      <c r="E36" s="22">
        <f t="shared" ref="E36:E49" si="15">IF(ISERR(O36/P36*100),"",O36/P36*100)</f>
        <v>95.121951219512198</v>
      </c>
      <c r="F36" s="22">
        <f t="shared" ref="F36:F49" si="16">IF(ISERR(Q36/R36*100),"",Q36/R36*100)</f>
        <v>3.9024390243902438</v>
      </c>
      <c r="G36" s="383"/>
      <c r="H36" s="384"/>
      <c r="I36" s="384"/>
      <c r="J36" s="385"/>
      <c r="K36" s="163">
        <f>K11+K32</f>
        <v>718</v>
      </c>
      <c r="L36" s="163">
        <f t="shared" ref="L36:R36" si="17">L11+L32</f>
        <v>820</v>
      </c>
      <c r="M36" s="147">
        <f t="shared" si="17"/>
        <v>760</v>
      </c>
      <c r="N36" s="147">
        <f t="shared" si="17"/>
        <v>820</v>
      </c>
      <c r="O36" s="147">
        <f t="shared" si="17"/>
        <v>780</v>
      </c>
      <c r="P36" s="147">
        <f t="shared" si="17"/>
        <v>820</v>
      </c>
      <c r="Q36" s="147">
        <f t="shared" si="17"/>
        <v>32</v>
      </c>
      <c r="R36" s="147">
        <f t="shared" si="17"/>
        <v>820</v>
      </c>
    </row>
    <row r="37" spans="1:18" x14ac:dyDescent="0.25">
      <c r="A37" s="381"/>
      <c r="B37" s="21" t="s">
        <v>12</v>
      </c>
      <c r="C37" s="22">
        <f t="shared" si="13"/>
        <v>86.516853932584269</v>
      </c>
      <c r="D37" s="22">
        <f t="shared" si="14"/>
        <v>96.067415730337075</v>
      </c>
      <c r="E37" s="22">
        <f t="shared" si="15"/>
        <v>98.876404494382015</v>
      </c>
      <c r="F37" s="22">
        <f t="shared" si="16"/>
        <v>0.5617977528089888</v>
      </c>
      <c r="G37" s="386"/>
      <c r="H37" s="384"/>
      <c r="I37" s="384"/>
      <c r="J37" s="385"/>
      <c r="K37" s="146">
        <f>K5</f>
        <v>154</v>
      </c>
      <c r="L37" s="146">
        <f t="shared" ref="L37:R37" si="18">L5</f>
        <v>178</v>
      </c>
      <c r="M37" s="147">
        <f t="shared" si="18"/>
        <v>171</v>
      </c>
      <c r="N37" s="147">
        <f t="shared" si="18"/>
        <v>178</v>
      </c>
      <c r="O37" s="147">
        <f t="shared" si="18"/>
        <v>176</v>
      </c>
      <c r="P37" s="147">
        <f t="shared" si="18"/>
        <v>178</v>
      </c>
      <c r="Q37" s="147">
        <f t="shared" si="18"/>
        <v>1</v>
      </c>
      <c r="R37" s="147">
        <f t="shared" si="18"/>
        <v>178</v>
      </c>
    </row>
    <row r="38" spans="1:18" x14ac:dyDescent="0.25">
      <c r="A38" s="381"/>
      <c r="B38" s="21" t="s">
        <v>15</v>
      </c>
      <c r="C38" s="22">
        <f t="shared" si="13"/>
        <v>71.485943775100395</v>
      </c>
      <c r="D38" s="22">
        <f t="shared" si="14"/>
        <v>84.738955823293168</v>
      </c>
      <c r="E38" s="22">
        <f t="shared" si="15"/>
        <v>91.967871485943775</v>
      </c>
      <c r="F38" s="22">
        <f t="shared" si="16"/>
        <v>3.6144578313253009</v>
      </c>
      <c r="G38" s="386"/>
      <c r="H38" s="384"/>
      <c r="I38" s="384"/>
      <c r="J38" s="385"/>
      <c r="K38" s="146">
        <f>K18+K23</f>
        <v>178</v>
      </c>
      <c r="L38" s="146">
        <f t="shared" ref="L38:R38" si="19">L18+L23</f>
        <v>249</v>
      </c>
      <c r="M38" s="147">
        <f t="shared" si="19"/>
        <v>211</v>
      </c>
      <c r="N38" s="147">
        <f t="shared" si="19"/>
        <v>249</v>
      </c>
      <c r="O38" s="147">
        <f t="shared" si="19"/>
        <v>229</v>
      </c>
      <c r="P38" s="147">
        <f t="shared" si="19"/>
        <v>249</v>
      </c>
      <c r="Q38" s="147">
        <f t="shared" si="19"/>
        <v>9</v>
      </c>
      <c r="R38" s="147">
        <f t="shared" si="19"/>
        <v>249</v>
      </c>
    </row>
    <row r="39" spans="1:18" ht="14.5" x14ac:dyDescent="0.25">
      <c r="A39" s="381"/>
      <c r="B39" s="21" t="s">
        <v>133</v>
      </c>
      <c r="C39" s="22">
        <f t="shared" si="13"/>
        <v>81.462799495586381</v>
      </c>
      <c r="D39" s="22">
        <f t="shared" si="14"/>
        <v>92.686002522068094</v>
      </c>
      <c r="E39" s="22">
        <f t="shared" si="15"/>
        <v>95.83858764186634</v>
      </c>
      <c r="F39" s="22">
        <f t="shared" si="16"/>
        <v>2.9003783102143759</v>
      </c>
      <c r="G39" s="386"/>
      <c r="H39" s="384"/>
      <c r="I39" s="384"/>
      <c r="J39" s="385"/>
      <c r="K39" s="146">
        <f>K12</f>
        <v>646</v>
      </c>
      <c r="L39" s="146">
        <f t="shared" ref="L39:R39" si="20">L12</f>
        <v>793</v>
      </c>
      <c r="M39" s="147">
        <f t="shared" si="20"/>
        <v>735</v>
      </c>
      <c r="N39" s="147">
        <f t="shared" si="20"/>
        <v>793</v>
      </c>
      <c r="O39" s="147">
        <f t="shared" si="20"/>
        <v>760</v>
      </c>
      <c r="P39" s="147">
        <f t="shared" si="20"/>
        <v>793</v>
      </c>
      <c r="Q39" s="147">
        <f t="shared" si="20"/>
        <v>23</v>
      </c>
      <c r="R39" s="147">
        <f t="shared" si="20"/>
        <v>793</v>
      </c>
    </row>
    <row r="40" spans="1:18" ht="14.5" x14ac:dyDescent="0.25">
      <c r="A40" s="381"/>
      <c r="B40" s="21" t="s">
        <v>134</v>
      </c>
      <c r="C40" s="22">
        <f t="shared" si="13"/>
        <v>79.6875</v>
      </c>
      <c r="D40" s="22">
        <f t="shared" si="14"/>
        <v>86.5234375</v>
      </c>
      <c r="E40" s="22">
        <f t="shared" si="15"/>
        <v>88.671875</v>
      </c>
      <c r="F40" s="22">
        <f t="shared" si="16"/>
        <v>1.953125</v>
      </c>
      <c r="G40" s="386"/>
      <c r="H40" s="384"/>
      <c r="I40" s="384"/>
      <c r="J40" s="385"/>
      <c r="K40" s="146">
        <f>K27</f>
        <v>408</v>
      </c>
      <c r="L40" s="146">
        <f t="shared" ref="L40:R40" si="21">L27</f>
        <v>512</v>
      </c>
      <c r="M40" s="147">
        <f t="shared" si="21"/>
        <v>443</v>
      </c>
      <c r="N40" s="147">
        <f t="shared" si="21"/>
        <v>512</v>
      </c>
      <c r="O40" s="147">
        <f t="shared" si="21"/>
        <v>454</v>
      </c>
      <c r="P40" s="147">
        <f t="shared" si="21"/>
        <v>512</v>
      </c>
      <c r="Q40" s="147">
        <f t="shared" si="21"/>
        <v>10</v>
      </c>
      <c r="R40" s="147">
        <f t="shared" si="21"/>
        <v>512</v>
      </c>
    </row>
    <row r="41" spans="1:18" ht="14.5" x14ac:dyDescent="0.25">
      <c r="A41" s="381"/>
      <c r="B41" s="21" t="s">
        <v>135</v>
      </c>
      <c r="C41" s="22">
        <f t="shared" si="13"/>
        <v>80.597014925373131</v>
      </c>
      <c r="D41" s="22">
        <f t="shared" si="14"/>
        <v>89.676616915422898</v>
      </c>
      <c r="E41" s="22">
        <f t="shared" si="15"/>
        <v>92.412935323383081</v>
      </c>
      <c r="F41" s="22">
        <f t="shared" si="16"/>
        <v>2.7363184079601992</v>
      </c>
      <c r="G41" s="386"/>
      <c r="H41" s="384"/>
      <c r="I41" s="384"/>
      <c r="J41" s="385"/>
      <c r="K41" s="146">
        <f>K9+K24</f>
        <v>648</v>
      </c>
      <c r="L41" s="146">
        <f t="shared" ref="L41:R41" si="22">L9+L24</f>
        <v>804</v>
      </c>
      <c r="M41" s="147">
        <f t="shared" si="22"/>
        <v>721</v>
      </c>
      <c r="N41" s="147">
        <f t="shared" si="22"/>
        <v>804</v>
      </c>
      <c r="O41" s="147">
        <f t="shared" si="22"/>
        <v>743</v>
      </c>
      <c r="P41" s="147">
        <f t="shared" si="22"/>
        <v>804</v>
      </c>
      <c r="Q41" s="147">
        <f t="shared" si="22"/>
        <v>22</v>
      </c>
      <c r="R41" s="147">
        <f t="shared" si="22"/>
        <v>804</v>
      </c>
    </row>
    <row r="42" spans="1:18" ht="14.5" x14ac:dyDescent="0.25">
      <c r="A42" s="381"/>
      <c r="B42" s="21" t="s">
        <v>136</v>
      </c>
      <c r="C42" s="22">
        <f t="shared" si="13"/>
        <v>78.202344767694314</v>
      </c>
      <c r="D42" s="22">
        <f t="shared" si="14"/>
        <v>90.534085974815454</v>
      </c>
      <c r="E42" s="22">
        <f t="shared" si="15"/>
        <v>93.139383412939651</v>
      </c>
      <c r="F42" s="22">
        <f t="shared" si="16"/>
        <v>3.6908380373425969</v>
      </c>
      <c r="G42" s="386"/>
      <c r="H42" s="384"/>
      <c r="I42" s="384"/>
      <c r="J42" s="385"/>
      <c r="K42" s="146">
        <f>K10+K16+K19+K22</f>
        <v>1801</v>
      </c>
      <c r="L42" s="146">
        <f t="shared" ref="L42:R42" si="23">L10+L16+L19+L22</f>
        <v>2303</v>
      </c>
      <c r="M42" s="147">
        <f t="shared" si="23"/>
        <v>2085</v>
      </c>
      <c r="N42" s="147">
        <f t="shared" si="23"/>
        <v>2303</v>
      </c>
      <c r="O42" s="147">
        <f t="shared" si="23"/>
        <v>2145</v>
      </c>
      <c r="P42" s="147">
        <f t="shared" si="23"/>
        <v>2303</v>
      </c>
      <c r="Q42" s="147">
        <f t="shared" si="23"/>
        <v>85</v>
      </c>
      <c r="R42" s="147">
        <f t="shared" si="23"/>
        <v>2303</v>
      </c>
    </row>
    <row r="43" spans="1:18" x14ac:dyDescent="0.25">
      <c r="A43" s="381"/>
      <c r="B43" s="21" t="s">
        <v>20</v>
      </c>
      <c r="C43" s="22">
        <f t="shared" si="13"/>
        <v>77.884615384615387</v>
      </c>
      <c r="D43" s="22">
        <f t="shared" si="14"/>
        <v>88.461538461538453</v>
      </c>
      <c r="E43" s="22">
        <f t="shared" si="15"/>
        <v>90.144230769230774</v>
      </c>
      <c r="F43" s="22">
        <f t="shared" si="16"/>
        <v>3.125</v>
      </c>
      <c r="G43" s="386"/>
      <c r="H43" s="384"/>
      <c r="I43" s="384"/>
      <c r="J43" s="385"/>
      <c r="K43" s="146">
        <f>K7+K25+K26+K31</f>
        <v>324</v>
      </c>
      <c r="L43" s="146">
        <f t="shared" ref="L43:R43" si="24">L7+L25+L26+L31</f>
        <v>416</v>
      </c>
      <c r="M43" s="147">
        <f t="shared" si="24"/>
        <v>368</v>
      </c>
      <c r="N43" s="147">
        <f t="shared" si="24"/>
        <v>416</v>
      </c>
      <c r="O43" s="147">
        <f t="shared" si="24"/>
        <v>375</v>
      </c>
      <c r="P43" s="147">
        <f t="shared" si="24"/>
        <v>416</v>
      </c>
      <c r="Q43" s="147">
        <f t="shared" si="24"/>
        <v>13</v>
      </c>
      <c r="R43" s="147">
        <f t="shared" si="24"/>
        <v>416</v>
      </c>
    </row>
    <row r="44" spans="1:18" x14ac:dyDescent="0.25">
      <c r="A44" s="381"/>
      <c r="B44" s="21" t="s">
        <v>13</v>
      </c>
      <c r="C44" s="22">
        <f t="shared" si="13"/>
        <v>78.189300411522638</v>
      </c>
      <c r="D44" s="22">
        <f t="shared" si="14"/>
        <v>90.740740740740748</v>
      </c>
      <c r="E44" s="22">
        <f t="shared" si="15"/>
        <v>93.827160493827151</v>
      </c>
      <c r="F44" s="22">
        <f t="shared" si="16"/>
        <v>2.3662551440329218</v>
      </c>
      <c r="G44" s="386"/>
      <c r="H44" s="384"/>
      <c r="I44" s="384"/>
      <c r="J44" s="385"/>
      <c r="K44" s="146">
        <f>K13+K14+K21</f>
        <v>760</v>
      </c>
      <c r="L44" s="146">
        <f t="shared" ref="L44:R44" si="25">L13+L14+L21</f>
        <v>972</v>
      </c>
      <c r="M44" s="147">
        <f t="shared" si="25"/>
        <v>882</v>
      </c>
      <c r="N44" s="147">
        <f t="shared" si="25"/>
        <v>972</v>
      </c>
      <c r="O44" s="147">
        <f t="shared" si="25"/>
        <v>912</v>
      </c>
      <c r="P44" s="147">
        <f t="shared" si="25"/>
        <v>972</v>
      </c>
      <c r="Q44" s="147">
        <f t="shared" si="25"/>
        <v>23</v>
      </c>
      <c r="R44" s="147">
        <f t="shared" si="25"/>
        <v>972</v>
      </c>
    </row>
    <row r="45" spans="1:18" x14ac:dyDescent="0.25">
      <c r="A45" s="381"/>
      <c r="B45" s="21" t="s">
        <v>22</v>
      </c>
      <c r="C45" s="22">
        <f t="shared" si="13"/>
        <v>79.737206085753812</v>
      </c>
      <c r="D45" s="22">
        <f t="shared" si="14"/>
        <v>88.174273858921154</v>
      </c>
      <c r="E45" s="22">
        <f t="shared" si="15"/>
        <v>92.46196403872753</v>
      </c>
      <c r="F45" s="22">
        <f t="shared" si="16"/>
        <v>4.2876901798063622</v>
      </c>
      <c r="G45" s="386"/>
      <c r="H45" s="384"/>
      <c r="I45" s="384"/>
      <c r="J45" s="385"/>
      <c r="K45" s="146">
        <f>K8+K17+K29</f>
        <v>1153</v>
      </c>
      <c r="L45" s="146">
        <f t="shared" ref="L45:R45" si="26">L8+L17+L29</f>
        <v>1446</v>
      </c>
      <c r="M45" s="147">
        <f t="shared" si="26"/>
        <v>1275</v>
      </c>
      <c r="N45" s="147">
        <f t="shared" si="26"/>
        <v>1446</v>
      </c>
      <c r="O45" s="147">
        <f t="shared" si="26"/>
        <v>1337</v>
      </c>
      <c r="P45" s="147">
        <f t="shared" si="26"/>
        <v>1446</v>
      </c>
      <c r="Q45" s="147">
        <f t="shared" si="26"/>
        <v>62</v>
      </c>
      <c r="R45" s="147">
        <f t="shared" si="26"/>
        <v>1446</v>
      </c>
    </row>
    <row r="46" spans="1:18" ht="14.5" x14ac:dyDescent="0.25">
      <c r="A46" s="381"/>
      <c r="B46" s="21" t="s">
        <v>137</v>
      </c>
      <c r="C46" s="22">
        <f t="shared" si="13"/>
        <v>72.727272727272734</v>
      </c>
      <c r="D46" s="22">
        <f t="shared" si="14"/>
        <v>78.787878787878782</v>
      </c>
      <c r="E46" s="22">
        <f t="shared" si="15"/>
        <v>78.787878787878782</v>
      </c>
      <c r="F46" s="22">
        <f t="shared" si="16"/>
        <v>6.0606060606060606</v>
      </c>
      <c r="G46" s="386"/>
      <c r="H46" s="384"/>
      <c r="I46" s="384"/>
      <c r="J46" s="385"/>
      <c r="K46" s="146">
        <f>K30</f>
        <v>24</v>
      </c>
      <c r="L46" s="146">
        <f t="shared" ref="L46:R46" si="27">L30</f>
        <v>33</v>
      </c>
      <c r="M46" s="147">
        <f t="shared" si="27"/>
        <v>26</v>
      </c>
      <c r="N46" s="147">
        <f t="shared" si="27"/>
        <v>33</v>
      </c>
      <c r="O46" s="147">
        <f t="shared" si="27"/>
        <v>26</v>
      </c>
      <c r="P46" s="147">
        <f t="shared" si="27"/>
        <v>33</v>
      </c>
      <c r="Q46" s="147">
        <f t="shared" si="27"/>
        <v>2</v>
      </c>
      <c r="R46" s="147">
        <f t="shared" si="27"/>
        <v>33</v>
      </c>
    </row>
    <row r="47" spans="1:18" x14ac:dyDescent="0.25">
      <c r="A47" s="381"/>
      <c r="B47" s="21" t="s">
        <v>23</v>
      </c>
      <c r="C47" s="22">
        <f t="shared" si="13"/>
        <v>73.529411764705884</v>
      </c>
      <c r="D47" s="22">
        <f t="shared" si="14"/>
        <v>91.17647058823529</v>
      </c>
      <c r="E47" s="22">
        <f t="shared" si="15"/>
        <v>94.117647058823522</v>
      </c>
      <c r="F47" s="22">
        <f t="shared" si="16"/>
        <v>0</v>
      </c>
      <c r="G47" s="386"/>
      <c r="H47" s="384"/>
      <c r="I47" s="384"/>
      <c r="J47" s="385"/>
      <c r="K47" s="146">
        <f>K15</f>
        <v>25</v>
      </c>
      <c r="L47" s="146">
        <f t="shared" ref="L47:R47" si="28">L15</f>
        <v>34</v>
      </c>
      <c r="M47" s="147">
        <f t="shared" si="28"/>
        <v>31</v>
      </c>
      <c r="N47" s="147">
        <f t="shared" si="28"/>
        <v>34</v>
      </c>
      <c r="O47" s="147">
        <f t="shared" si="28"/>
        <v>32</v>
      </c>
      <c r="P47" s="147">
        <f t="shared" si="28"/>
        <v>34</v>
      </c>
      <c r="Q47" s="147">
        <f t="shared" si="28"/>
        <v>0</v>
      </c>
      <c r="R47" s="147">
        <f t="shared" si="28"/>
        <v>34</v>
      </c>
    </row>
    <row r="48" spans="1:18" x14ac:dyDescent="0.25">
      <c r="A48" s="381"/>
      <c r="B48" s="21" t="s">
        <v>16</v>
      </c>
      <c r="C48" s="22">
        <f t="shared" si="13"/>
        <v>75.672215108834834</v>
      </c>
      <c r="D48" s="22">
        <f t="shared" si="14"/>
        <v>86.555697823303461</v>
      </c>
      <c r="E48" s="22">
        <f t="shared" si="15"/>
        <v>91.165172855313699</v>
      </c>
      <c r="F48" s="22">
        <f t="shared" si="16"/>
        <v>3.9692701664532648</v>
      </c>
      <c r="G48" s="386"/>
      <c r="H48" s="384"/>
      <c r="I48" s="384"/>
      <c r="J48" s="385"/>
      <c r="K48" s="146">
        <f>K20+K28</f>
        <v>591</v>
      </c>
      <c r="L48" s="146">
        <f t="shared" ref="L48:R48" si="29">L20+L28</f>
        <v>781</v>
      </c>
      <c r="M48" s="147">
        <f t="shared" si="29"/>
        <v>676</v>
      </c>
      <c r="N48" s="147">
        <f t="shared" si="29"/>
        <v>781</v>
      </c>
      <c r="O48" s="147">
        <f t="shared" si="29"/>
        <v>712</v>
      </c>
      <c r="P48" s="147">
        <f t="shared" si="29"/>
        <v>781</v>
      </c>
      <c r="Q48" s="147">
        <f t="shared" si="29"/>
        <v>31</v>
      </c>
      <c r="R48" s="147">
        <f t="shared" si="29"/>
        <v>781</v>
      </c>
    </row>
    <row r="49" spans="1:20" ht="14.5" x14ac:dyDescent="0.25">
      <c r="A49" s="382"/>
      <c r="B49" s="21" t="s">
        <v>138</v>
      </c>
      <c r="C49" s="22">
        <f t="shared" si="13"/>
        <v>81.081081081081081</v>
      </c>
      <c r="D49" s="22">
        <f t="shared" si="14"/>
        <v>91.891891891891902</v>
      </c>
      <c r="E49" s="22">
        <f t="shared" si="15"/>
        <v>97.297297297297305</v>
      </c>
      <c r="F49" s="22">
        <f t="shared" si="16"/>
        <v>0</v>
      </c>
      <c r="G49" s="387"/>
      <c r="H49" s="388"/>
      <c r="I49" s="388"/>
      <c r="J49" s="389"/>
      <c r="K49" s="146">
        <f>K6+K4</f>
        <v>30</v>
      </c>
      <c r="L49" s="146">
        <f t="shared" ref="L49:R49" si="30">L6+L4</f>
        <v>37</v>
      </c>
      <c r="M49" s="147">
        <f t="shared" si="30"/>
        <v>34</v>
      </c>
      <c r="N49" s="147">
        <f t="shared" si="30"/>
        <v>37</v>
      </c>
      <c r="O49" s="147">
        <f t="shared" si="30"/>
        <v>36</v>
      </c>
      <c r="P49" s="147">
        <f t="shared" si="30"/>
        <v>37</v>
      </c>
      <c r="Q49" s="147">
        <f t="shared" si="30"/>
        <v>0</v>
      </c>
      <c r="R49" s="147">
        <f t="shared" si="30"/>
        <v>37</v>
      </c>
    </row>
    <row r="50" spans="1:20" x14ac:dyDescent="0.25">
      <c r="A50" s="33"/>
      <c r="C50" s="11"/>
      <c r="D50" s="11"/>
      <c r="E50" s="11"/>
      <c r="F50" s="11"/>
      <c r="G50" s="11"/>
      <c r="I50" s="302"/>
      <c r="J50" s="302"/>
    </row>
    <row r="51" spans="1:20" x14ac:dyDescent="0.25">
      <c r="A51" s="34" t="s">
        <v>121</v>
      </c>
      <c r="C51" s="11"/>
      <c r="D51" s="11"/>
      <c r="E51" s="11"/>
      <c r="F51" s="11"/>
      <c r="G51" s="11"/>
      <c r="I51" s="302"/>
      <c r="J51" s="302"/>
    </row>
    <row r="52" spans="1:20" s="258" customFormat="1" x14ac:dyDescent="0.25">
      <c r="A52" s="23"/>
      <c r="B52" s="302"/>
      <c r="C52" s="11"/>
      <c r="D52" s="11"/>
      <c r="E52" s="11"/>
      <c r="F52" s="11"/>
      <c r="G52" s="11"/>
      <c r="H52" s="11"/>
      <c r="I52" s="11"/>
      <c r="K52" s="302"/>
      <c r="L52" s="302"/>
      <c r="M52" s="302"/>
      <c r="N52" s="302"/>
      <c r="O52" s="302"/>
      <c r="P52" s="302"/>
      <c r="Q52" s="302"/>
      <c r="R52" s="302"/>
      <c r="S52" s="302"/>
      <c r="T52" s="302"/>
    </row>
    <row r="53" spans="1:20" s="258" customFormat="1" x14ac:dyDescent="0.25">
      <c r="A53" s="23"/>
      <c r="B53" s="302"/>
      <c r="C53" s="11"/>
      <c r="D53" s="11"/>
      <c r="E53" s="11"/>
      <c r="F53" s="11"/>
      <c r="G53" s="11"/>
      <c r="H53" s="11"/>
      <c r="I53" s="11"/>
      <c r="K53" s="302"/>
      <c r="L53" s="302"/>
      <c r="M53" s="302"/>
      <c r="N53" s="302"/>
      <c r="O53" s="302"/>
      <c r="P53" s="302"/>
      <c r="Q53" s="302"/>
      <c r="R53" s="302"/>
      <c r="S53" s="302"/>
      <c r="T53" s="302"/>
    </row>
    <row r="54" spans="1:20" s="258" customFormat="1" x14ac:dyDescent="0.25">
      <c r="A54" s="23"/>
      <c r="B54" s="302"/>
      <c r="C54" s="11"/>
      <c r="D54" s="11"/>
      <c r="E54" s="11"/>
      <c r="F54" s="11"/>
      <c r="G54" s="11"/>
      <c r="H54" s="11"/>
      <c r="I54" s="11"/>
      <c r="K54" s="302"/>
      <c r="L54" s="302"/>
      <c r="M54" s="302"/>
      <c r="N54" s="302"/>
      <c r="O54" s="302"/>
      <c r="P54" s="302"/>
      <c r="Q54" s="302"/>
      <c r="R54" s="302"/>
      <c r="S54" s="302"/>
      <c r="T54" s="302"/>
    </row>
  </sheetData>
  <sheetProtection algorithmName="SHA-512" hashValue="aRRI0DTKYg9YzNlqjiVAsTTymCYF5Y55qWwAXkP0+KWNgr0uY5jwlbhT9QcLiMS3KaG0AGs86m6KnEqM1YWkGw==" saltValue="z3lCjCGTReKXDjNeDUtp6A==" spinCount="100000" sheet="1" objects="1" scenarios="1"/>
  <mergeCells count="15">
    <mergeCell ref="Q34:R34"/>
    <mergeCell ref="A36:A49"/>
    <mergeCell ref="G36:J49"/>
    <mergeCell ref="O1:P1"/>
    <mergeCell ref="Q1:R1"/>
    <mergeCell ref="A34:B34"/>
    <mergeCell ref="C34:F34"/>
    <mergeCell ref="G34:J35"/>
    <mergeCell ref="K34:L34"/>
    <mergeCell ref="M34:N34"/>
    <mergeCell ref="O34:P34"/>
    <mergeCell ref="A1:B1"/>
    <mergeCell ref="C1:F1"/>
    <mergeCell ref="K1:L1"/>
    <mergeCell ref="M1:N1"/>
  </mergeCells>
  <pageMargins left="0.70866141732283472" right="0.70866141732283472" top="0.74803149606299213" bottom="0.74803149606299213" header="0.31496062992125984" footer="0.31496062992125984"/>
  <pageSetup paperSize="9" scale="66" orientation="landscape" r:id="rId1"/>
  <headerFooter>
    <oddFooter>&amp;L&amp;8Scottish Stroke Improvement Programme 2019 Report&amp;R&amp;8© NHS National Services Scotland/Crown Copyright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workbookViewId="0"/>
  </sheetViews>
  <sheetFormatPr defaultColWidth="9.1796875" defaultRowHeight="12.5" x14ac:dyDescent="0.25"/>
  <cols>
    <col min="1" max="1" width="2.7265625" style="201" customWidth="1"/>
    <col min="2" max="16384" width="9.1796875" style="201"/>
  </cols>
  <sheetData>
    <row r="1" spans="1:27" s="306" customFormat="1" ht="12.75" customHeight="1" x14ac:dyDescent="0.3">
      <c r="B1" s="4" t="s">
        <v>300</v>
      </c>
      <c r="C1" s="4"/>
      <c r="D1" s="4"/>
      <c r="E1" s="4"/>
      <c r="F1" s="4"/>
      <c r="G1" s="4"/>
      <c r="H1" s="4"/>
      <c r="I1" s="4"/>
      <c r="J1" s="4"/>
      <c r="K1" s="4"/>
      <c r="L1" s="4"/>
      <c r="M1" s="4"/>
      <c r="N1" s="4"/>
      <c r="O1" s="4"/>
      <c r="P1" s="351" t="s">
        <v>29</v>
      </c>
      <c r="Q1" s="4"/>
      <c r="R1" s="4"/>
      <c r="S1" s="4"/>
      <c r="T1" s="4"/>
    </row>
    <row r="2" spans="1:27" s="306" customFormat="1" ht="12.75" customHeight="1" x14ac:dyDescent="0.25">
      <c r="B2" s="402" t="s">
        <v>267</v>
      </c>
      <c r="C2" s="402"/>
      <c r="D2" s="402"/>
      <c r="E2" s="402"/>
      <c r="F2" s="402"/>
      <c r="G2" s="402"/>
      <c r="H2" s="402"/>
      <c r="I2" s="402"/>
      <c r="J2" s="402"/>
      <c r="K2" s="402"/>
      <c r="L2" s="402"/>
      <c r="M2" s="402"/>
      <c r="O2" s="5"/>
      <c r="P2" s="351"/>
      <c r="Q2" s="6"/>
      <c r="R2" s="356"/>
      <c r="S2" s="356"/>
      <c r="T2" s="356"/>
    </row>
    <row r="3" spans="1:27" s="306" customFormat="1" ht="12.75" customHeight="1" x14ac:dyDescent="0.25">
      <c r="B3" s="402"/>
      <c r="C3" s="402"/>
      <c r="D3" s="402"/>
      <c r="E3" s="402"/>
      <c r="F3" s="402"/>
      <c r="G3" s="402"/>
      <c r="H3" s="402"/>
      <c r="I3" s="402"/>
      <c r="J3" s="402"/>
      <c r="K3" s="402"/>
      <c r="L3" s="402"/>
      <c r="M3" s="402"/>
      <c r="O3" s="162"/>
      <c r="P3" s="351"/>
      <c r="Q3" s="7"/>
      <c r="R3" s="305"/>
      <c r="S3" s="305"/>
      <c r="T3" s="305"/>
    </row>
    <row r="4" spans="1:27" s="306" customFormat="1" ht="12.75" customHeight="1" x14ac:dyDescent="0.25">
      <c r="B4" s="375" t="s">
        <v>220</v>
      </c>
      <c r="C4" s="375"/>
      <c r="D4" s="375"/>
      <c r="E4" s="375"/>
      <c r="F4" s="375"/>
      <c r="G4" s="375"/>
      <c r="H4" s="375"/>
      <c r="I4" s="375"/>
      <c r="J4" s="375"/>
      <c r="K4" s="375"/>
      <c r="L4" s="375"/>
      <c r="M4" s="108"/>
      <c r="N4" s="108"/>
      <c r="O4" s="5"/>
      <c r="P4" s="351"/>
      <c r="Q4" s="307"/>
      <c r="R4" s="5"/>
      <c r="S4" s="6"/>
      <c r="T4" s="6"/>
      <c r="U4" s="6"/>
      <c r="V4" s="6"/>
      <c r="W4" s="6"/>
      <c r="X4" s="6"/>
      <c r="Y4" s="6"/>
      <c r="Z4" s="305"/>
      <c r="AA4" s="305"/>
    </row>
    <row r="5" spans="1:27" s="306" customFormat="1" ht="12.75" customHeight="1" x14ac:dyDescent="0.25">
      <c r="B5" s="375"/>
      <c r="C5" s="375"/>
      <c r="D5" s="375"/>
      <c r="E5" s="375"/>
      <c r="F5" s="375"/>
      <c r="G5" s="375"/>
      <c r="H5" s="375"/>
      <c r="I5" s="375"/>
      <c r="J5" s="375"/>
      <c r="K5" s="375"/>
      <c r="L5" s="375"/>
      <c r="M5" s="108"/>
      <c r="N5" s="108"/>
      <c r="O5" s="5"/>
      <c r="P5" s="304"/>
      <c r="Q5" s="307"/>
      <c r="R5" s="5"/>
      <c r="S5" s="6"/>
      <c r="T5" s="6"/>
      <c r="U5" s="6"/>
      <c r="V5" s="6"/>
      <c r="W5" s="6"/>
      <c r="X5" s="6"/>
      <c r="Y5" s="6"/>
      <c r="Z5" s="305"/>
      <c r="AA5" s="305"/>
    </row>
    <row r="6" spans="1:27" s="306" customFormat="1" ht="12.75" customHeight="1" x14ac:dyDescent="0.25">
      <c r="B6" s="375"/>
      <c r="C6" s="375"/>
      <c r="D6" s="375"/>
      <c r="E6" s="375"/>
      <c r="F6" s="375"/>
      <c r="G6" s="375"/>
      <c r="H6" s="375"/>
      <c r="I6" s="375"/>
      <c r="J6" s="375"/>
      <c r="K6" s="375"/>
      <c r="L6" s="375"/>
      <c r="M6" s="108"/>
      <c r="N6" s="108"/>
      <c r="O6" s="5"/>
      <c r="P6" s="304"/>
      <c r="Q6" s="307"/>
      <c r="R6" s="5"/>
      <c r="S6" s="6"/>
      <c r="T6" s="6"/>
      <c r="U6" s="6"/>
      <c r="V6" s="6"/>
      <c r="W6" s="6"/>
      <c r="X6" s="6"/>
      <c r="Y6" s="6"/>
      <c r="Z6" s="305"/>
      <c r="AA6" s="305"/>
    </row>
    <row r="7" spans="1:27" s="306" customFormat="1" ht="12.75" customHeight="1" x14ac:dyDescent="0.25">
      <c r="B7" s="375"/>
      <c r="C7" s="375"/>
      <c r="D7" s="375"/>
      <c r="E7" s="375"/>
      <c r="F7" s="375"/>
      <c r="G7" s="375"/>
      <c r="H7" s="375"/>
      <c r="I7" s="375"/>
      <c r="J7" s="375"/>
      <c r="K7" s="375"/>
      <c r="L7" s="375"/>
      <c r="M7" s="108"/>
      <c r="N7" s="108"/>
      <c r="O7" s="5"/>
      <c r="P7" s="42"/>
      <c r="Q7" s="8"/>
      <c r="R7" s="8"/>
      <c r="S7" s="7"/>
      <c r="T7" s="305"/>
      <c r="U7" s="305"/>
      <c r="V7" s="305"/>
      <c r="W7" s="305"/>
      <c r="X7" s="305"/>
      <c r="Y7" s="305"/>
      <c r="Z7" s="305"/>
      <c r="AA7" s="305"/>
    </row>
    <row r="8" spans="1:27" s="306" customFormat="1" ht="15" customHeight="1" x14ac:dyDescent="0.25">
      <c r="B8" s="375"/>
      <c r="C8" s="375"/>
      <c r="D8" s="375"/>
      <c r="E8" s="375"/>
      <c r="F8" s="375"/>
      <c r="G8" s="375"/>
      <c r="H8" s="375"/>
      <c r="I8" s="375"/>
      <c r="J8" s="375"/>
      <c r="K8" s="375"/>
      <c r="L8" s="375"/>
      <c r="M8" s="304"/>
      <c r="N8" s="304"/>
      <c r="O8" s="8"/>
      <c r="P8" s="345" t="s">
        <v>219</v>
      </c>
      <c r="Q8" s="7"/>
      <c r="R8" s="305"/>
      <c r="S8" s="305"/>
      <c r="T8" s="305"/>
    </row>
    <row r="9" spans="1:27" s="302" customFormat="1" ht="15" customHeight="1" x14ac:dyDescent="0.35">
      <c r="A9" s="306"/>
      <c r="B9" s="192"/>
      <c r="C9" s="192"/>
      <c r="D9" s="192"/>
      <c r="E9" s="192"/>
      <c r="F9" s="192"/>
      <c r="G9" s="192"/>
      <c r="H9" s="192"/>
      <c r="I9" s="192"/>
      <c r="J9" s="192"/>
      <c r="K9" s="192"/>
      <c r="L9" s="192"/>
      <c r="M9" s="304"/>
      <c r="N9" s="304"/>
      <c r="O9" s="8"/>
      <c r="P9"/>
      <c r="Q9" s="7"/>
      <c r="R9" s="301"/>
      <c r="S9" s="301"/>
      <c r="T9" s="301"/>
    </row>
    <row r="15" spans="1:27" x14ac:dyDescent="0.25">
      <c r="Q15" s="202"/>
    </row>
    <row r="29" spans="17:17" x14ac:dyDescent="0.25">
      <c r="Q29" s="267"/>
    </row>
    <row r="50" spans="2:17" s="306" customFormat="1" ht="13" x14ac:dyDescent="0.3">
      <c r="B50" s="320" t="s">
        <v>214</v>
      </c>
      <c r="C50" s="321"/>
      <c r="D50" s="11"/>
      <c r="E50" s="11"/>
      <c r="F50" s="11"/>
      <c r="G50" s="11"/>
      <c r="H50" s="11"/>
      <c r="I50" s="11"/>
      <c r="J50" s="11"/>
      <c r="K50" s="11"/>
      <c r="L50" s="322"/>
      <c r="M50" s="322"/>
      <c r="N50" s="323"/>
      <c r="O50" s="323"/>
      <c r="P50" s="323"/>
      <c r="Q50" s="12"/>
    </row>
    <row r="51" spans="2:17" s="306" customFormat="1" x14ac:dyDescent="0.25">
      <c r="B51" s="324"/>
      <c r="C51" s="324"/>
      <c r="D51" s="324"/>
      <c r="E51" s="324"/>
      <c r="F51" s="324"/>
      <c r="G51" s="324"/>
      <c r="H51" s="324"/>
      <c r="I51" s="324"/>
      <c r="J51" s="324"/>
      <c r="K51" s="324"/>
      <c r="L51" s="324"/>
      <c r="M51" s="324"/>
      <c r="N51" s="324"/>
      <c r="O51" s="324"/>
      <c r="P51" s="324"/>
    </row>
    <row r="52" spans="2:17" s="313" customFormat="1" ht="14.5" x14ac:dyDescent="0.35">
      <c r="B52" s="315" t="s">
        <v>263</v>
      </c>
      <c r="C52" s="64"/>
      <c r="D52" s="317"/>
      <c r="E52" s="317"/>
      <c r="F52" s="317"/>
      <c r="G52" s="317"/>
      <c r="H52" s="317"/>
      <c r="I52" s="317"/>
      <c r="J52" s="64"/>
      <c r="K52" s="312"/>
      <c r="L52" s="312"/>
      <c r="M52" s="312"/>
      <c r="N52" s="312"/>
      <c r="O52" s="312"/>
      <c r="P52" s="312"/>
    </row>
    <row r="53" spans="2:17" s="313" customFormat="1" ht="14.5" x14ac:dyDescent="0.35">
      <c r="B53" s="315" t="s">
        <v>264</v>
      </c>
      <c r="C53" s="64"/>
      <c r="D53" s="317"/>
      <c r="E53" s="317"/>
      <c r="F53" s="317"/>
      <c r="G53" s="317"/>
      <c r="H53" s="317"/>
      <c r="I53" s="317"/>
      <c r="J53" s="64"/>
      <c r="K53" s="312"/>
      <c r="L53" s="312"/>
      <c r="M53" s="312"/>
      <c r="N53" s="312"/>
      <c r="O53" s="312"/>
      <c r="P53" s="312"/>
    </row>
    <row r="54" spans="2:17" s="306" customFormat="1" ht="23.25" customHeight="1" x14ac:dyDescent="0.25">
      <c r="B54" s="403" t="s">
        <v>169</v>
      </c>
      <c r="C54" s="404"/>
      <c r="D54" s="404"/>
      <c r="E54" s="404"/>
      <c r="F54" s="404"/>
      <c r="G54" s="404"/>
      <c r="H54" s="404"/>
      <c r="I54" s="404"/>
      <c r="J54" s="404"/>
      <c r="K54" s="404"/>
      <c r="L54" s="404"/>
      <c r="M54" s="404"/>
      <c r="N54" s="404"/>
      <c r="O54" s="404"/>
      <c r="P54" s="404"/>
    </row>
    <row r="55" spans="2:17" s="306" customFormat="1" x14ac:dyDescent="0.25">
      <c r="B55" s="376" t="s">
        <v>198</v>
      </c>
      <c r="C55" s="376"/>
      <c r="D55" s="376"/>
      <c r="E55" s="376"/>
      <c r="F55" s="376"/>
      <c r="G55" s="376"/>
      <c r="H55" s="376"/>
      <c r="I55" s="376"/>
      <c r="J55" s="376"/>
      <c r="K55" s="376"/>
      <c r="L55" s="376"/>
      <c r="M55" s="376"/>
      <c r="N55" s="376"/>
      <c r="O55" s="376"/>
      <c r="P55" s="376"/>
    </row>
    <row r="56" spans="2:17" ht="12.75" customHeight="1" x14ac:dyDescent="0.25">
      <c r="B56" s="310" t="s">
        <v>228</v>
      </c>
      <c r="C56" s="316"/>
      <c r="D56" s="316"/>
      <c r="E56" s="316"/>
      <c r="F56" s="316"/>
      <c r="G56" s="316"/>
      <c r="H56" s="316"/>
      <c r="I56" s="316"/>
      <c r="J56" s="316"/>
      <c r="K56" s="316"/>
      <c r="L56" s="316"/>
      <c r="M56" s="316"/>
      <c r="N56" s="316"/>
      <c r="O56" s="316"/>
      <c r="P56" s="316"/>
    </row>
    <row r="57" spans="2:17" x14ac:dyDescent="0.25">
      <c r="B57" s="376" t="s">
        <v>301</v>
      </c>
      <c r="C57" s="376"/>
      <c r="D57" s="376"/>
      <c r="E57" s="376"/>
      <c r="F57" s="376"/>
      <c r="G57" s="376"/>
      <c r="H57" s="376"/>
      <c r="I57" s="376"/>
      <c r="J57" s="376"/>
      <c r="K57" s="376"/>
      <c r="L57" s="376"/>
      <c r="M57" s="376"/>
      <c r="N57" s="376"/>
      <c r="O57" s="376"/>
      <c r="P57" s="202"/>
    </row>
    <row r="58" spans="2:17" x14ac:dyDescent="0.25">
      <c r="B58" s="376"/>
      <c r="C58" s="376"/>
      <c r="D58" s="376"/>
      <c r="E58" s="376"/>
      <c r="F58" s="376"/>
      <c r="G58" s="376"/>
      <c r="H58" s="376"/>
      <c r="I58" s="376"/>
      <c r="J58" s="376"/>
      <c r="K58" s="376"/>
      <c r="L58" s="376"/>
      <c r="M58" s="376"/>
      <c r="N58" s="376"/>
      <c r="O58" s="376"/>
      <c r="P58" s="202"/>
    </row>
    <row r="59" spans="2:17" x14ac:dyDescent="0.25">
      <c r="B59" s="376"/>
      <c r="C59" s="376"/>
      <c r="D59" s="376"/>
      <c r="E59" s="376"/>
      <c r="F59" s="376"/>
      <c r="G59" s="376"/>
      <c r="H59" s="376"/>
      <c r="I59" s="376"/>
      <c r="J59" s="376"/>
      <c r="K59" s="376"/>
      <c r="L59" s="376"/>
      <c r="M59" s="376"/>
      <c r="N59" s="376"/>
      <c r="O59" s="376"/>
      <c r="P59" s="202"/>
    </row>
    <row r="60" spans="2:17" x14ac:dyDescent="0.25">
      <c r="B60" s="318" t="s">
        <v>269</v>
      </c>
      <c r="C60" s="202"/>
      <c r="D60" s="202"/>
      <c r="E60" s="202"/>
      <c r="F60" s="202"/>
      <c r="G60" s="202"/>
      <c r="H60" s="202"/>
      <c r="I60" s="202"/>
      <c r="J60" s="202"/>
      <c r="K60" s="202"/>
      <c r="L60" s="202"/>
      <c r="M60" s="202"/>
      <c r="N60" s="202"/>
      <c r="O60" s="202"/>
    </row>
    <row r="61" spans="2:17" x14ac:dyDescent="0.25">
      <c r="B61" s="310"/>
      <c r="C61" s="202"/>
      <c r="D61" s="202"/>
      <c r="E61" s="202"/>
      <c r="F61" s="202"/>
      <c r="G61" s="202"/>
      <c r="H61" s="202"/>
      <c r="I61" s="202"/>
      <c r="J61" s="202"/>
      <c r="K61" s="202"/>
      <c r="L61" s="202"/>
      <c r="M61" s="202"/>
      <c r="N61" s="202"/>
      <c r="O61" s="202"/>
    </row>
  </sheetData>
  <sheetProtection algorithmName="SHA-512" hashValue="nNh9NMwUv3t7NEn2ZpQwJPq2jewjuMh3S6pHKlrDCBHP0gma/Fsa1UjTrDtT27r4UBeAsZvQQEVpNfpxr1HXKA==" saltValue="h6Nd1IWEOFy5ekShth5LpQ==" spinCount="100000" sheet="1" objects="1" scenarios="1"/>
  <mergeCells count="7">
    <mergeCell ref="R2:T2"/>
    <mergeCell ref="P1:P4"/>
    <mergeCell ref="B4:L8"/>
    <mergeCell ref="B57:O59"/>
    <mergeCell ref="B2:M3"/>
    <mergeCell ref="B54:P54"/>
    <mergeCell ref="B55:P55"/>
  </mergeCells>
  <hyperlinks>
    <hyperlink ref="P1" location="'List of Tables &amp; Charts'!A1" display="return to List of Tables &amp; Charts"/>
    <hyperlink ref="P1:P4" location="'Section 3 List of Tables Charts'!A1" display="return to List of Tables &amp; Charts"/>
    <hyperlink ref="P8" location="'Chart 3.7. DATA'!A1" display="view Chart 3.7 data"/>
  </hyperlinks>
  <pageMargins left="0.70866141732283472" right="0.70866141732283472" top="0.74803149606299213" bottom="0.74803149606299213" header="0.31496062992125984" footer="0.31496062992125984"/>
  <pageSetup paperSize="9" scale="68" orientation="landscape" r:id="rId1"/>
  <headerFooter>
    <oddFooter>&amp;L&amp;8Scottish Stroke Improvement Programme 2019 Report&amp;R&amp;8© NHS National Services Scotland/Crown Copyright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workbookViewId="0">
      <selection sqref="A1:B1"/>
    </sheetView>
  </sheetViews>
  <sheetFormatPr defaultColWidth="9.1796875" defaultRowHeight="12.5" x14ac:dyDescent="0.25"/>
  <cols>
    <col min="1" max="1" width="16.7265625" style="302" customWidth="1"/>
    <col min="2" max="2" width="45.7265625" style="302" bestFit="1" customWidth="1"/>
    <col min="3" max="5" width="6.7265625" style="258" customWidth="1"/>
    <col min="6" max="6" width="2.7265625" style="258" customWidth="1"/>
    <col min="7" max="7" width="3.7265625" style="258" customWidth="1"/>
    <col min="8" max="8" width="9.26953125" style="302" customWidth="1"/>
    <col min="9" max="9" width="11.26953125" style="302" customWidth="1"/>
    <col min="10" max="10" width="9.26953125" style="302" customWidth="1"/>
    <col min="11" max="11" width="11.26953125" style="302" customWidth="1"/>
    <col min="12" max="12" width="9.26953125" style="302" customWidth="1"/>
    <col min="13" max="13" width="11.26953125" style="302" customWidth="1"/>
    <col min="14" max="14" width="12.26953125" style="302" customWidth="1"/>
    <col min="15" max="16384" width="9.1796875" style="302"/>
  </cols>
  <sheetData>
    <row r="1" spans="1:22" ht="25.5" customHeight="1" x14ac:dyDescent="0.25">
      <c r="A1" s="400">
        <v>2018</v>
      </c>
      <c r="B1" s="401"/>
      <c r="C1" s="392"/>
      <c r="D1" s="392"/>
      <c r="E1" s="393"/>
      <c r="F1" s="35"/>
      <c r="G1" s="166"/>
      <c r="H1" s="378" t="s">
        <v>124</v>
      </c>
      <c r="I1" s="378"/>
      <c r="J1" s="378" t="s">
        <v>125</v>
      </c>
      <c r="K1" s="378"/>
      <c r="L1" s="378" t="s">
        <v>126</v>
      </c>
      <c r="M1" s="379"/>
    </row>
    <row r="2" spans="1:22" ht="45" customHeight="1" x14ac:dyDescent="0.25">
      <c r="A2" s="15" t="s">
        <v>8</v>
      </c>
      <c r="B2" s="16" t="s">
        <v>9</v>
      </c>
      <c r="C2" s="17" t="s">
        <v>128</v>
      </c>
      <c r="D2" s="17" t="s">
        <v>129</v>
      </c>
      <c r="E2" s="17" t="s">
        <v>130</v>
      </c>
      <c r="F2" s="36" t="s">
        <v>132</v>
      </c>
      <c r="G2" s="164" t="s">
        <v>190</v>
      </c>
      <c r="H2" s="20" t="s">
        <v>10</v>
      </c>
      <c r="I2" s="20" t="s">
        <v>11</v>
      </c>
      <c r="J2" s="20" t="s">
        <v>10</v>
      </c>
      <c r="K2" s="20" t="s">
        <v>11</v>
      </c>
      <c r="L2" s="20" t="s">
        <v>10</v>
      </c>
      <c r="M2" s="37" t="s">
        <v>11</v>
      </c>
      <c r="N2" s="309" t="s">
        <v>248</v>
      </c>
      <c r="R2" s="251"/>
      <c r="S2" s="251"/>
      <c r="T2" s="251"/>
      <c r="U2" s="251"/>
    </row>
    <row r="3" spans="1:22" x14ac:dyDescent="0.25">
      <c r="A3" s="21" t="s">
        <v>116</v>
      </c>
      <c r="B3" s="21" t="s">
        <v>116</v>
      </c>
      <c r="C3" s="22">
        <f t="shared" ref="C3:C32" si="0">IF(ISERR(H3/I3*100),"",H3/I3*100)</f>
        <v>79.227980379611864</v>
      </c>
      <c r="D3" s="22">
        <f t="shared" ref="D3:D32" si="1">IF(ISERR(J3/K3*100),"",J3/K3*100)</f>
        <v>94.583066751972694</v>
      </c>
      <c r="E3" s="22">
        <f t="shared" ref="E3:E32" si="2">IF(ISERR(L3/M3*100),"",L3/M3*100)</f>
        <v>4.8411175090637668</v>
      </c>
      <c r="F3" s="283">
        <f t="shared" ref="F3:F32" si="3">D3-C3</f>
        <v>15.35508637236083</v>
      </c>
      <c r="G3" s="284">
        <v>95</v>
      </c>
      <c r="H3" s="145">
        <f>SUM(H4:H32)</f>
        <v>7430</v>
      </c>
      <c r="I3" s="145">
        <f t="shared" ref="I3:M3" si="4">SUM(I4:I32)</f>
        <v>9378</v>
      </c>
      <c r="J3" s="145">
        <f t="shared" si="4"/>
        <v>8870</v>
      </c>
      <c r="K3" s="145">
        <f t="shared" si="4"/>
        <v>9378</v>
      </c>
      <c r="L3" s="145">
        <f t="shared" si="4"/>
        <v>454</v>
      </c>
      <c r="M3" s="145">
        <f t="shared" si="4"/>
        <v>9378</v>
      </c>
      <c r="N3" s="308">
        <v>0</v>
      </c>
      <c r="O3" s="138"/>
      <c r="P3" s="252"/>
      <c r="Q3" s="252"/>
      <c r="R3" s="253"/>
      <c r="S3" s="33"/>
      <c r="T3" s="33"/>
      <c r="U3" s="253"/>
    </row>
    <row r="4" spans="1:22" x14ac:dyDescent="0.25">
      <c r="A4" s="21" t="s">
        <v>71</v>
      </c>
      <c r="B4" s="21" t="s">
        <v>70</v>
      </c>
      <c r="C4" s="22">
        <f t="shared" si="0"/>
        <v>95.833333333333343</v>
      </c>
      <c r="D4" s="22">
        <f t="shared" si="1"/>
        <v>100</v>
      </c>
      <c r="E4" s="22">
        <f t="shared" si="2"/>
        <v>0</v>
      </c>
      <c r="F4" s="275">
        <f t="shared" si="3"/>
        <v>4.1666666666666572</v>
      </c>
      <c r="G4" s="277">
        <v>95</v>
      </c>
      <c r="H4" s="145">
        <v>23</v>
      </c>
      <c r="I4" s="145">
        <v>24</v>
      </c>
      <c r="J4" s="145">
        <v>24</v>
      </c>
      <c r="K4" s="145">
        <v>24</v>
      </c>
      <c r="L4" s="145">
        <v>0</v>
      </c>
      <c r="M4" s="145">
        <v>24</v>
      </c>
      <c r="N4" s="308">
        <v>1</v>
      </c>
      <c r="O4" s="138"/>
      <c r="P4" s="252"/>
      <c r="Q4" s="33"/>
      <c r="R4" s="253"/>
      <c r="S4" s="33"/>
      <c r="T4" s="33"/>
      <c r="U4" s="253"/>
    </row>
    <row r="5" spans="1:22" x14ac:dyDescent="0.25">
      <c r="A5" s="21" t="s">
        <v>89</v>
      </c>
      <c r="B5" s="21" t="s">
        <v>88</v>
      </c>
      <c r="C5" s="22">
        <f t="shared" si="0"/>
        <v>76</v>
      </c>
      <c r="D5" s="22">
        <f t="shared" si="1"/>
        <v>99</v>
      </c>
      <c r="E5" s="22">
        <f t="shared" si="2"/>
        <v>0.75</v>
      </c>
      <c r="F5" s="275">
        <f t="shared" si="3"/>
        <v>23</v>
      </c>
      <c r="G5" s="277">
        <v>95</v>
      </c>
      <c r="H5" s="145">
        <v>304</v>
      </c>
      <c r="I5" s="145">
        <v>400</v>
      </c>
      <c r="J5" s="145">
        <v>396</v>
      </c>
      <c r="K5" s="145">
        <v>400</v>
      </c>
      <c r="L5" s="145">
        <v>3</v>
      </c>
      <c r="M5" s="145">
        <v>400</v>
      </c>
      <c r="N5" s="308">
        <v>2</v>
      </c>
      <c r="O5" s="138"/>
      <c r="P5" s="252"/>
      <c r="Q5" s="33"/>
      <c r="R5" s="253"/>
      <c r="S5" s="33"/>
      <c r="T5" s="33"/>
      <c r="U5" s="253"/>
    </row>
    <row r="6" spans="1:22" x14ac:dyDescent="0.25">
      <c r="A6" s="21" t="s">
        <v>83</v>
      </c>
      <c r="B6" s="21" t="s">
        <v>82</v>
      </c>
      <c r="C6" s="22">
        <f t="shared" si="0"/>
        <v>86.31921824104235</v>
      </c>
      <c r="D6" s="22">
        <f t="shared" si="1"/>
        <v>98.697068403908787</v>
      </c>
      <c r="E6" s="22">
        <f t="shared" si="2"/>
        <v>1.3029315960912053</v>
      </c>
      <c r="F6" s="275">
        <f t="shared" si="3"/>
        <v>12.377850162866437</v>
      </c>
      <c r="G6" s="277">
        <v>95</v>
      </c>
      <c r="H6" s="145">
        <v>265</v>
      </c>
      <c r="I6" s="145">
        <v>307</v>
      </c>
      <c r="J6" s="145">
        <v>303</v>
      </c>
      <c r="K6" s="145">
        <v>307</v>
      </c>
      <c r="L6" s="145">
        <v>4</v>
      </c>
      <c r="M6" s="145">
        <v>307</v>
      </c>
      <c r="N6" s="308">
        <v>3</v>
      </c>
      <c r="O6" s="138"/>
      <c r="P6" s="252"/>
      <c r="Q6" s="252"/>
      <c r="R6" s="253"/>
      <c r="S6" s="33"/>
      <c r="T6" s="33"/>
      <c r="U6" s="253"/>
    </row>
    <row r="7" spans="1:22" x14ac:dyDescent="0.25">
      <c r="A7" s="21" t="s">
        <v>12</v>
      </c>
      <c r="B7" s="21" t="s">
        <v>46</v>
      </c>
      <c r="C7" s="22">
        <f t="shared" si="0"/>
        <v>84.269662921348313</v>
      </c>
      <c r="D7" s="22">
        <f t="shared" si="1"/>
        <v>98.31460674157303</v>
      </c>
      <c r="E7" s="22">
        <f t="shared" si="2"/>
        <v>1.1235955056179776</v>
      </c>
      <c r="F7" s="275">
        <f t="shared" si="3"/>
        <v>14.044943820224717</v>
      </c>
      <c r="G7" s="277">
        <v>95</v>
      </c>
      <c r="H7" s="145">
        <v>150</v>
      </c>
      <c r="I7" s="145">
        <v>178</v>
      </c>
      <c r="J7" s="145">
        <v>175</v>
      </c>
      <c r="K7" s="145">
        <v>178</v>
      </c>
      <c r="L7" s="145">
        <v>2</v>
      </c>
      <c r="M7" s="145">
        <v>178</v>
      </c>
      <c r="N7" s="308">
        <v>4</v>
      </c>
      <c r="O7" s="138"/>
      <c r="P7" s="252"/>
      <c r="Q7" s="252"/>
      <c r="R7" s="253"/>
      <c r="S7" s="33"/>
      <c r="T7" s="33"/>
      <c r="U7" s="253"/>
    </row>
    <row r="8" spans="1:22" x14ac:dyDescent="0.25">
      <c r="A8" s="21" t="s">
        <v>52</v>
      </c>
      <c r="B8" s="21" t="s">
        <v>51</v>
      </c>
      <c r="C8" s="22">
        <f t="shared" si="0"/>
        <v>90.909090909090907</v>
      </c>
      <c r="D8" s="22">
        <f t="shared" si="1"/>
        <v>97.727272727272734</v>
      </c>
      <c r="E8" s="22">
        <f t="shared" si="2"/>
        <v>2.2727272727272729</v>
      </c>
      <c r="F8" s="275">
        <f t="shared" si="3"/>
        <v>6.8181818181818272</v>
      </c>
      <c r="G8" s="277">
        <v>95</v>
      </c>
      <c r="H8" s="145">
        <v>40</v>
      </c>
      <c r="I8" s="145">
        <v>44</v>
      </c>
      <c r="J8" s="145">
        <v>43</v>
      </c>
      <c r="K8" s="145">
        <v>44</v>
      </c>
      <c r="L8" s="145">
        <v>1</v>
      </c>
      <c r="M8" s="145">
        <v>44</v>
      </c>
      <c r="N8" s="308">
        <v>5</v>
      </c>
      <c r="O8" s="138"/>
      <c r="P8" s="252"/>
      <c r="Q8" s="252"/>
      <c r="R8" s="253"/>
      <c r="S8" s="33"/>
      <c r="T8" s="33"/>
      <c r="U8" s="253"/>
    </row>
    <row r="9" spans="1:22" x14ac:dyDescent="0.25">
      <c r="A9" s="21" t="s">
        <v>21</v>
      </c>
      <c r="B9" s="21" t="s">
        <v>114</v>
      </c>
      <c r="C9" s="22">
        <f t="shared" si="0"/>
        <v>86.111111111111114</v>
      </c>
      <c r="D9" s="22">
        <f t="shared" si="1"/>
        <v>97.222222222222214</v>
      </c>
      <c r="E9" s="22">
        <f t="shared" si="2"/>
        <v>2.7777777777777777</v>
      </c>
      <c r="F9" s="275">
        <f t="shared" si="3"/>
        <v>11.1111111111111</v>
      </c>
      <c r="G9" s="277">
        <v>95</v>
      </c>
      <c r="H9" s="145">
        <v>31</v>
      </c>
      <c r="I9" s="145">
        <v>36</v>
      </c>
      <c r="J9" s="145">
        <v>35</v>
      </c>
      <c r="K9" s="145">
        <v>36</v>
      </c>
      <c r="L9" s="145">
        <v>1</v>
      </c>
      <c r="M9" s="145">
        <v>36</v>
      </c>
      <c r="N9" s="308">
        <v>6</v>
      </c>
      <c r="O9" s="138"/>
      <c r="P9" s="252"/>
      <c r="Q9" s="252"/>
      <c r="R9" s="253"/>
      <c r="S9" s="33"/>
      <c r="T9" s="33"/>
      <c r="U9" s="253"/>
    </row>
    <row r="10" spans="1:22" x14ac:dyDescent="0.25">
      <c r="A10" s="21" t="s">
        <v>49</v>
      </c>
      <c r="B10" s="21" t="s">
        <v>48</v>
      </c>
      <c r="C10" s="22">
        <f t="shared" si="0"/>
        <v>73.658536585365852</v>
      </c>
      <c r="D10" s="22">
        <f t="shared" si="1"/>
        <v>97.073170731707307</v>
      </c>
      <c r="E10" s="22">
        <f t="shared" si="2"/>
        <v>2.4390243902439024</v>
      </c>
      <c r="F10" s="275">
        <f t="shared" si="3"/>
        <v>23.414634146341456</v>
      </c>
      <c r="G10" s="277">
        <v>95</v>
      </c>
      <c r="H10" s="145">
        <v>151</v>
      </c>
      <c r="I10" s="145">
        <v>205</v>
      </c>
      <c r="J10" s="145">
        <v>199</v>
      </c>
      <c r="K10" s="145">
        <v>205</v>
      </c>
      <c r="L10" s="145">
        <v>5</v>
      </c>
      <c r="M10" s="145">
        <v>205</v>
      </c>
      <c r="N10" s="308">
        <v>7</v>
      </c>
      <c r="O10" s="138"/>
      <c r="P10" s="252"/>
      <c r="Q10" s="252"/>
      <c r="R10" s="253"/>
      <c r="S10" s="33"/>
      <c r="T10" s="33"/>
      <c r="U10" s="253"/>
      <c r="V10" s="33"/>
    </row>
    <row r="11" spans="1:22" x14ac:dyDescent="0.25">
      <c r="A11" s="21" t="s">
        <v>241</v>
      </c>
      <c r="B11" s="21" t="s">
        <v>185</v>
      </c>
      <c r="C11" s="22">
        <f t="shared" si="0"/>
        <v>90.307101727447218</v>
      </c>
      <c r="D11" s="22">
        <f t="shared" si="1"/>
        <v>97.024952015355083</v>
      </c>
      <c r="E11" s="22">
        <f t="shared" si="2"/>
        <v>2.8790786948176583</v>
      </c>
      <c r="F11" s="275">
        <f t="shared" si="3"/>
        <v>6.717850287907865</v>
      </c>
      <c r="G11" s="277">
        <v>95</v>
      </c>
      <c r="H11" s="145">
        <v>941</v>
      </c>
      <c r="I11" s="145">
        <v>1042</v>
      </c>
      <c r="J11" s="145">
        <v>1011</v>
      </c>
      <c r="K11" s="145">
        <v>1042</v>
      </c>
      <c r="L11" s="145">
        <v>30</v>
      </c>
      <c r="M11" s="145">
        <v>1042</v>
      </c>
      <c r="N11" s="308">
        <v>8</v>
      </c>
      <c r="O11" s="138"/>
      <c r="P11" s="252"/>
      <c r="Q11" s="252"/>
      <c r="R11" s="253"/>
      <c r="S11" s="33"/>
      <c r="T11" s="33"/>
      <c r="U11" s="253"/>
      <c r="V11" s="33"/>
    </row>
    <row r="12" spans="1:22" x14ac:dyDescent="0.25">
      <c r="A12" s="21" t="s">
        <v>139</v>
      </c>
      <c r="B12" s="21" t="s">
        <v>159</v>
      </c>
      <c r="C12" s="22">
        <f t="shared" si="0"/>
        <v>85.245901639344254</v>
      </c>
      <c r="D12" s="22">
        <f t="shared" si="1"/>
        <v>96.847414880201768</v>
      </c>
      <c r="E12" s="22">
        <f t="shared" si="2"/>
        <v>2.9003783102143759</v>
      </c>
      <c r="F12" s="275">
        <f t="shared" si="3"/>
        <v>11.601513240857514</v>
      </c>
      <c r="G12" s="277">
        <v>95</v>
      </c>
      <c r="H12" s="145">
        <v>676</v>
      </c>
      <c r="I12" s="145">
        <v>793</v>
      </c>
      <c r="J12" s="145">
        <v>768</v>
      </c>
      <c r="K12" s="145">
        <v>793</v>
      </c>
      <c r="L12" s="145">
        <v>23</v>
      </c>
      <c r="M12" s="145">
        <v>793</v>
      </c>
      <c r="N12" s="308">
        <v>9</v>
      </c>
      <c r="O12" s="138"/>
      <c r="P12" s="252"/>
      <c r="Q12" s="33"/>
      <c r="R12" s="253"/>
      <c r="S12" s="33"/>
      <c r="T12" s="33"/>
      <c r="U12" s="253"/>
      <c r="V12" s="33"/>
    </row>
    <row r="13" spans="1:22" x14ac:dyDescent="0.25">
      <c r="A13" s="21" t="s">
        <v>94</v>
      </c>
      <c r="B13" s="21" t="s">
        <v>93</v>
      </c>
      <c r="C13" s="22">
        <f t="shared" si="0"/>
        <v>92.805755395683448</v>
      </c>
      <c r="D13" s="22">
        <f t="shared" si="1"/>
        <v>96.762589928057551</v>
      </c>
      <c r="E13" s="22">
        <f t="shared" si="2"/>
        <v>3.2374100719424459</v>
      </c>
      <c r="F13" s="275">
        <f t="shared" si="3"/>
        <v>3.9568345323741028</v>
      </c>
      <c r="G13" s="277">
        <v>95</v>
      </c>
      <c r="H13" s="145">
        <v>258</v>
      </c>
      <c r="I13" s="145">
        <v>278</v>
      </c>
      <c r="J13" s="145">
        <v>269</v>
      </c>
      <c r="K13" s="145">
        <v>278</v>
      </c>
      <c r="L13" s="145">
        <v>9</v>
      </c>
      <c r="M13" s="145">
        <v>278</v>
      </c>
      <c r="N13" s="308">
        <v>10</v>
      </c>
      <c r="O13" s="138"/>
      <c r="P13" s="252"/>
      <c r="Q13" s="252"/>
      <c r="R13" s="253"/>
      <c r="S13" s="33"/>
      <c r="T13" s="33"/>
      <c r="U13" s="253"/>
      <c r="V13" s="33"/>
    </row>
    <row r="14" spans="1:22" x14ac:dyDescent="0.25">
      <c r="A14" s="21" t="s">
        <v>141</v>
      </c>
      <c r="B14" s="21" t="s">
        <v>56</v>
      </c>
      <c r="C14" s="22">
        <f t="shared" si="0"/>
        <v>72.0703125</v>
      </c>
      <c r="D14" s="22">
        <f t="shared" si="1"/>
        <v>96.2890625</v>
      </c>
      <c r="E14" s="22">
        <f t="shared" si="2"/>
        <v>3.125</v>
      </c>
      <c r="F14" s="275">
        <f t="shared" si="3"/>
        <v>24.21875</v>
      </c>
      <c r="G14" s="277">
        <v>95</v>
      </c>
      <c r="H14" s="145">
        <v>369</v>
      </c>
      <c r="I14" s="145">
        <v>512</v>
      </c>
      <c r="J14" s="145">
        <v>493</v>
      </c>
      <c r="K14" s="145">
        <v>512</v>
      </c>
      <c r="L14" s="145">
        <v>16</v>
      </c>
      <c r="M14" s="145">
        <v>512</v>
      </c>
      <c r="N14" s="308">
        <v>11</v>
      </c>
      <c r="O14" s="138"/>
      <c r="P14" s="252"/>
      <c r="Q14" s="252"/>
      <c r="R14" s="253"/>
      <c r="S14" s="33"/>
      <c r="T14" s="33"/>
      <c r="U14" s="253"/>
      <c r="V14" s="33"/>
    </row>
    <row r="15" spans="1:22" x14ac:dyDescent="0.25">
      <c r="A15" s="21" t="s">
        <v>140</v>
      </c>
      <c r="B15" s="21" t="s">
        <v>58</v>
      </c>
      <c r="C15" s="22">
        <f t="shared" si="0"/>
        <v>92.153846153846146</v>
      </c>
      <c r="D15" s="22">
        <f t="shared" si="1"/>
        <v>95.538461538461533</v>
      </c>
      <c r="E15" s="22">
        <f t="shared" si="2"/>
        <v>3.0769230769230771</v>
      </c>
      <c r="F15" s="275">
        <f t="shared" si="3"/>
        <v>3.3846153846153868</v>
      </c>
      <c r="G15" s="277">
        <v>95</v>
      </c>
      <c r="H15" s="145">
        <v>599</v>
      </c>
      <c r="I15" s="145">
        <v>650</v>
      </c>
      <c r="J15" s="145">
        <v>621</v>
      </c>
      <c r="K15" s="145">
        <v>650</v>
      </c>
      <c r="L15" s="145">
        <v>20</v>
      </c>
      <c r="M15" s="145">
        <v>650</v>
      </c>
      <c r="N15" s="308">
        <v>12</v>
      </c>
      <c r="O15" s="138"/>
      <c r="P15" s="252"/>
      <c r="Q15" s="252"/>
      <c r="R15" s="253"/>
      <c r="S15" s="33"/>
      <c r="T15" s="33"/>
      <c r="U15" s="253"/>
      <c r="V15" s="33"/>
    </row>
    <row r="16" spans="1:22" x14ac:dyDescent="0.25">
      <c r="A16" s="21" t="s">
        <v>66</v>
      </c>
      <c r="B16" s="21" t="s">
        <v>65</v>
      </c>
      <c r="C16" s="22">
        <f t="shared" si="0"/>
        <v>83.732057416267949</v>
      </c>
      <c r="D16" s="22">
        <f t="shared" si="1"/>
        <v>95.215311004784681</v>
      </c>
      <c r="E16" s="22">
        <f t="shared" si="2"/>
        <v>4.7846889952153111</v>
      </c>
      <c r="F16" s="275">
        <f t="shared" si="3"/>
        <v>11.483253588516732</v>
      </c>
      <c r="G16" s="277">
        <v>95</v>
      </c>
      <c r="H16" s="145">
        <v>175</v>
      </c>
      <c r="I16" s="145">
        <v>209</v>
      </c>
      <c r="J16" s="145">
        <v>199</v>
      </c>
      <c r="K16" s="145">
        <v>209</v>
      </c>
      <c r="L16" s="145">
        <v>10</v>
      </c>
      <c r="M16" s="145">
        <v>209</v>
      </c>
      <c r="N16" s="308">
        <v>13</v>
      </c>
      <c r="O16" s="138"/>
      <c r="P16" s="252"/>
      <c r="Q16" s="252"/>
      <c r="R16" s="253"/>
      <c r="S16" s="33"/>
      <c r="T16" s="33"/>
      <c r="U16" s="253"/>
      <c r="V16" s="33"/>
    </row>
    <row r="17" spans="1:22" x14ac:dyDescent="0.25">
      <c r="A17" s="21" t="s">
        <v>61</v>
      </c>
      <c r="B17" s="21" t="s">
        <v>60</v>
      </c>
      <c r="C17" s="22">
        <f t="shared" si="0"/>
        <v>92.20779220779221</v>
      </c>
      <c r="D17" s="22">
        <f t="shared" si="1"/>
        <v>94.805194805194802</v>
      </c>
      <c r="E17" s="22">
        <f t="shared" si="2"/>
        <v>3.2467532467532463</v>
      </c>
      <c r="F17" s="275">
        <f t="shared" si="3"/>
        <v>2.5974025974025921</v>
      </c>
      <c r="G17" s="277">
        <v>95</v>
      </c>
      <c r="H17" s="145">
        <v>142</v>
      </c>
      <c r="I17" s="145">
        <v>154</v>
      </c>
      <c r="J17" s="145">
        <v>146</v>
      </c>
      <c r="K17" s="145">
        <v>154</v>
      </c>
      <c r="L17" s="145">
        <v>5</v>
      </c>
      <c r="M17" s="145">
        <v>154</v>
      </c>
      <c r="N17" s="308">
        <v>14</v>
      </c>
      <c r="O17" s="138"/>
      <c r="P17" s="252"/>
      <c r="Q17" s="252"/>
      <c r="R17" s="253"/>
      <c r="S17" s="33"/>
      <c r="T17" s="33"/>
      <c r="U17" s="253"/>
      <c r="V17" s="33"/>
    </row>
    <row r="18" spans="1:22" x14ac:dyDescent="0.25">
      <c r="A18" s="21" t="s">
        <v>80</v>
      </c>
      <c r="B18" s="21" t="s">
        <v>79</v>
      </c>
      <c r="C18" s="22">
        <f t="shared" si="0"/>
        <v>78.025477707006374</v>
      </c>
      <c r="D18" s="22">
        <f t="shared" si="1"/>
        <v>94.267515923566876</v>
      </c>
      <c r="E18" s="22">
        <f t="shared" si="2"/>
        <v>3.5031847133757963</v>
      </c>
      <c r="F18" s="275">
        <f t="shared" si="3"/>
        <v>16.242038216560502</v>
      </c>
      <c r="G18" s="277">
        <v>95</v>
      </c>
      <c r="H18" s="145">
        <v>245</v>
      </c>
      <c r="I18" s="145">
        <v>314</v>
      </c>
      <c r="J18" s="145">
        <v>296</v>
      </c>
      <c r="K18" s="145">
        <v>314</v>
      </c>
      <c r="L18" s="145">
        <v>11</v>
      </c>
      <c r="M18" s="145">
        <v>314</v>
      </c>
      <c r="N18" s="308">
        <v>15</v>
      </c>
      <c r="O18" s="138"/>
      <c r="P18" s="252"/>
      <c r="Q18" s="252"/>
      <c r="R18" s="253"/>
      <c r="S18" s="33"/>
      <c r="T18" s="33"/>
      <c r="U18" s="253"/>
      <c r="V18" s="33"/>
    </row>
    <row r="19" spans="1:22" x14ac:dyDescent="0.25">
      <c r="A19" s="21" t="s">
        <v>97</v>
      </c>
      <c r="B19" s="21" t="s">
        <v>96</v>
      </c>
      <c r="C19" s="22">
        <f t="shared" si="0"/>
        <v>72.146118721461178</v>
      </c>
      <c r="D19" s="22">
        <f t="shared" si="1"/>
        <v>94.063926940639263</v>
      </c>
      <c r="E19" s="22">
        <f t="shared" si="2"/>
        <v>5.0228310502283104</v>
      </c>
      <c r="F19" s="275">
        <f t="shared" si="3"/>
        <v>21.917808219178085</v>
      </c>
      <c r="G19" s="277">
        <v>95</v>
      </c>
      <c r="H19" s="145">
        <v>158</v>
      </c>
      <c r="I19" s="145">
        <v>219</v>
      </c>
      <c r="J19" s="145">
        <v>206</v>
      </c>
      <c r="K19" s="145">
        <v>219</v>
      </c>
      <c r="L19" s="145">
        <v>11</v>
      </c>
      <c r="M19" s="145">
        <v>219</v>
      </c>
      <c r="N19" s="308">
        <v>16</v>
      </c>
      <c r="O19" s="138"/>
      <c r="P19" s="252"/>
      <c r="Q19" s="252"/>
      <c r="R19" s="253"/>
      <c r="S19" s="33"/>
      <c r="T19" s="33"/>
      <c r="U19" s="253"/>
      <c r="V19" s="33"/>
    </row>
    <row r="20" spans="1:22" x14ac:dyDescent="0.25">
      <c r="A20" s="21" t="s">
        <v>86</v>
      </c>
      <c r="B20" s="21" t="s">
        <v>85</v>
      </c>
      <c r="C20" s="22">
        <f t="shared" si="0"/>
        <v>83.396226415094347</v>
      </c>
      <c r="D20" s="22">
        <f t="shared" si="1"/>
        <v>93.962264150943398</v>
      </c>
      <c r="E20" s="22">
        <f t="shared" si="2"/>
        <v>6.0377358490566042</v>
      </c>
      <c r="F20" s="275">
        <f t="shared" si="3"/>
        <v>10.566037735849051</v>
      </c>
      <c r="G20" s="277">
        <v>95</v>
      </c>
      <c r="H20" s="145">
        <v>221</v>
      </c>
      <c r="I20" s="145">
        <v>265</v>
      </c>
      <c r="J20" s="145">
        <v>249</v>
      </c>
      <c r="K20" s="145">
        <v>265</v>
      </c>
      <c r="L20" s="145">
        <v>16</v>
      </c>
      <c r="M20" s="145">
        <v>265</v>
      </c>
      <c r="N20" s="308">
        <v>17</v>
      </c>
      <c r="O20" s="138"/>
      <c r="P20" s="252"/>
      <c r="Q20" s="252"/>
      <c r="R20" s="253"/>
      <c r="S20" s="33"/>
      <c r="T20" s="33"/>
      <c r="U20" s="253"/>
      <c r="V20" s="33"/>
    </row>
    <row r="21" spans="1:22" x14ac:dyDescent="0.25">
      <c r="A21" s="21" t="s">
        <v>100</v>
      </c>
      <c r="B21" s="21" t="s">
        <v>99</v>
      </c>
      <c r="C21" s="22">
        <f t="shared" si="0"/>
        <v>87.878787878787875</v>
      </c>
      <c r="D21" s="22">
        <f t="shared" si="1"/>
        <v>93.939393939393938</v>
      </c>
      <c r="E21" s="22">
        <f t="shared" si="2"/>
        <v>3.0303030303030303</v>
      </c>
      <c r="F21" s="275">
        <f t="shared" si="3"/>
        <v>6.0606060606060623</v>
      </c>
      <c r="G21" s="277">
        <v>95</v>
      </c>
      <c r="H21" s="145">
        <v>29</v>
      </c>
      <c r="I21" s="145">
        <v>33</v>
      </c>
      <c r="J21" s="145">
        <v>31</v>
      </c>
      <c r="K21" s="145">
        <v>33</v>
      </c>
      <c r="L21" s="145">
        <v>1</v>
      </c>
      <c r="M21" s="145">
        <v>33</v>
      </c>
      <c r="N21" s="308">
        <v>18</v>
      </c>
      <c r="O21" s="138"/>
      <c r="P21" s="252"/>
      <c r="Q21" s="252"/>
      <c r="R21" s="253"/>
      <c r="S21" s="33"/>
      <c r="T21" s="33"/>
      <c r="U21" s="253"/>
      <c r="V21" s="33"/>
    </row>
    <row r="22" spans="1:22" x14ac:dyDescent="0.25">
      <c r="A22" s="21" t="s">
        <v>142</v>
      </c>
      <c r="B22" s="21" t="s">
        <v>63</v>
      </c>
      <c r="C22" s="22">
        <f t="shared" si="0"/>
        <v>80.445151033386324</v>
      </c>
      <c r="D22" s="22">
        <f t="shared" si="1"/>
        <v>93.640699523052461</v>
      </c>
      <c r="E22" s="22">
        <f t="shared" si="2"/>
        <v>6.359300476947535</v>
      </c>
      <c r="F22" s="275">
        <f t="shared" si="3"/>
        <v>13.195548489666137</v>
      </c>
      <c r="G22" s="277">
        <v>95</v>
      </c>
      <c r="H22" s="145">
        <v>506</v>
      </c>
      <c r="I22" s="145">
        <v>629</v>
      </c>
      <c r="J22" s="145">
        <v>589</v>
      </c>
      <c r="K22" s="145">
        <v>629</v>
      </c>
      <c r="L22" s="145">
        <v>40</v>
      </c>
      <c r="M22" s="145">
        <v>629</v>
      </c>
      <c r="N22" s="308">
        <v>19</v>
      </c>
      <c r="O22" s="138"/>
      <c r="P22" s="252"/>
      <c r="Q22" s="252"/>
      <c r="R22" s="253"/>
      <c r="S22" s="33"/>
      <c r="T22" s="33"/>
      <c r="U22" s="253"/>
      <c r="V22" s="33"/>
    </row>
    <row r="23" spans="1:22" x14ac:dyDescent="0.25">
      <c r="A23" s="21" t="s">
        <v>91</v>
      </c>
      <c r="B23" s="21" t="s">
        <v>90</v>
      </c>
      <c r="C23" s="22">
        <f t="shared" si="0"/>
        <v>87.776606954689157</v>
      </c>
      <c r="D23" s="22">
        <f t="shared" si="1"/>
        <v>93.150684931506845</v>
      </c>
      <c r="E23" s="22">
        <f t="shared" si="2"/>
        <v>6.0063224446786094</v>
      </c>
      <c r="F23" s="275">
        <f t="shared" si="3"/>
        <v>5.3740779768176878</v>
      </c>
      <c r="G23" s="277">
        <v>95</v>
      </c>
      <c r="H23" s="145">
        <v>833</v>
      </c>
      <c r="I23" s="145">
        <v>949</v>
      </c>
      <c r="J23" s="145">
        <v>884</v>
      </c>
      <c r="K23" s="145">
        <v>949</v>
      </c>
      <c r="L23" s="145">
        <v>57</v>
      </c>
      <c r="M23" s="145">
        <v>949</v>
      </c>
      <c r="N23" s="308">
        <v>20</v>
      </c>
      <c r="O23" s="138"/>
      <c r="P23" s="252"/>
      <c r="Q23" s="252"/>
      <c r="R23" s="253"/>
      <c r="S23" s="33"/>
      <c r="T23" s="33"/>
      <c r="U23" s="253"/>
      <c r="V23" s="33"/>
    </row>
    <row r="24" spans="1:22" x14ac:dyDescent="0.25">
      <c r="A24" s="21" t="s">
        <v>44</v>
      </c>
      <c r="B24" s="21" t="s">
        <v>43</v>
      </c>
      <c r="C24" s="22">
        <f t="shared" si="0"/>
        <v>55.710659898477154</v>
      </c>
      <c r="D24" s="22">
        <f t="shared" si="1"/>
        <v>92.131979695431482</v>
      </c>
      <c r="E24" s="22">
        <f t="shared" si="2"/>
        <v>7.4873096446700513</v>
      </c>
      <c r="F24" s="275">
        <f t="shared" si="3"/>
        <v>36.421319796954329</v>
      </c>
      <c r="G24" s="277">
        <v>95</v>
      </c>
      <c r="H24" s="145">
        <v>439</v>
      </c>
      <c r="I24" s="145">
        <v>788</v>
      </c>
      <c r="J24" s="145">
        <v>726</v>
      </c>
      <c r="K24" s="145">
        <v>788</v>
      </c>
      <c r="L24" s="145">
        <v>59</v>
      </c>
      <c r="M24" s="145">
        <v>788</v>
      </c>
      <c r="N24" s="308">
        <v>21</v>
      </c>
      <c r="O24" s="138"/>
      <c r="P24" s="252"/>
      <c r="Q24" s="33"/>
      <c r="R24" s="253"/>
      <c r="S24" s="33"/>
      <c r="T24" s="33"/>
      <c r="U24" s="253"/>
      <c r="V24" s="33"/>
    </row>
    <row r="25" spans="1:22" x14ac:dyDescent="0.25">
      <c r="A25" s="21" t="s">
        <v>74</v>
      </c>
      <c r="B25" s="21" t="s">
        <v>73</v>
      </c>
      <c r="C25" s="22">
        <f t="shared" si="0"/>
        <v>82.978723404255319</v>
      </c>
      <c r="D25" s="22">
        <f t="shared" si="1"/>
        <v>91.489361702127653</v>
      </c>
      <c r="E25" s="22">
        <f t="shared" si="2"/>
        <v>6.3829787234042552</v>
      </c>
      <c r="F25" s="275">
        <f t="shared" si="3"/>
        <v>8.5106382978723332</v>
      </c>
      <c r="G25" s="277">
        <v>95</v>
      </c>
      <c r="H25" s="145">
        <v>39</v>
      </c>
      <c r="I25" s="145">
        <v>47</v>
      </c>
      <c r="J25" s="145">
        <v>43</v>
      </c>
      <c r="K25" s="145">
        <v>47</v>
      </c>
      <c r="L25" s="145">
        <v>3</v>
      </c>
      <c r="M25" s="145">
        <v>47</v>
      </c>
      <c r="N25" s="308">
        <v>22</v>
      </c>
      <c r="O25" s="138"/>
      <c r="P25" s="252"/>
      <c r="Q25" s="33"/>
      <c r="R25" s="253"/>
      <c r="S25" s="33"/>
      <c r="T25" s="33"/>
      <c r="U25" s="253"/>
      <c r="V25" s="33"/>
    </row>
    <row r="26" spans="1:22" x14ac:dyDescent="0.25">
      <c r="A26" s="21" t="s">
        <v>109</v>
      </c>
      <c r="B26" s="21" t="s">
        <v>108</v>
      </c>
      <c r="C26" s="22">
        <f t="shared" si="0"/>
        <v>72.282608695652172</v>
      </c>
      <c r="D26" s="22">
        <f t="shared" si="1"/>
        <v>91.304347826086953</v>
      </c>
      <c r="E26" s="22">
        <f t="shared" si="2"/>
        <v>8.1521739130434785</v>
      </c>
      <c r="F26" s="275">
        <f t="shared" si="3"/>
        <v>19.021739130434781</v>
      </c>
      <c r="G26" s="277">
        <v>95</v>
      </c>
      <c r="H26" s="145">
        <v>133</v>
      </c>
      <c r="I26" s="145">
        <v>184</v>
      </c>
      <c r="J26" s="145">
        <v>168</v>
      </c>
      <c r="K26" s="145">
        <v>184</v>
      </c>
      <c r="L26" s="145">
        <v>15</v>
      </c>
      <c r="M26" s="145">
        <v>184</v>
      </c>
      <c r="N26" s="308">
        <v>23</v>
      </c>
      <c r="O26" s="138"/>
      <c r="P26" s="252"/>
      <c r="Q26" s="252"/>
      <c r="R26" s="253"/>
      <c r="S26" s="33"/>
      <c r="T26" s="33"/>
      <c r="U26" s="253"/>
      <c r="V26" s="33"/>
    </row>
    <row r="27" spans="1:22" x14ac:dyDescent="0.25">
      <c r="A27" s="21" t="s">
        <v>103</v>
      </c>
      <c r="B27" s="21" t="s">
        <v>102</v>
      </c>
      <c r="C27" s="22">
        <f t="shared" si="0"/>
        <v>82.35294117647058</v>
      </c>
      <c r="D27" s="22">
        <f t="shared" si="1"/>
        <v>91.17647058823529</v>
      </c>
      <c r="E27" s="22">
        <f t="shared" si="2"/>
        <v>8.8235294117647065</v>
      </c>
      <c r="F27" s="275">
        <f t="shared" si="3"/>
        <v>8.8235294117647101</v>
      </c>
      <c r="G27" s="277">
        <v>95</v>
      </c>
      <c r="H27" s="145">
        <v>28</v>
      </c>
      <c r="I27" s="145">
        <v>34</v>
      </c>
      <c r="J27" s="145">
        <v>31</v>
      </c>
      <c r="K27" s="145">
        <v>34</v>
      </c>
      <c r="L27" s="145">
        <v>3</v>
      </c>
      <c r="M27" s="145">
        <v>34</v>
      </c>
      <c r="N27" s="308">
        <v>24</v>
      </c>
      <c r="O27" s="138"/>
      <c r="P27" s="252"/>
      <c r="Q27" s="252"/>
      <c r="R27" s="253"/>
      <c r="S27" s="33"/>
      <c r="T27" s="33"/>
      <c r="U27" s="253"/>
      <c r="V27" s="33"/>
    </row>
    <row r="28" spans="1:22" x14ac:dyDescent="0.25">
      <c r="A28" s="21" t="s">
        <v>143</v>
      </c>
      <c r="B28" s="21" t="s">
        <v>68</v>
      </c>
      <c r="C28" s="22">
        <f t="shared" si="0"/>
        <v>71.63120567375887</v>
      </c>
      <c r="D28" s="22">
        <f t="shared" si="1"/>
        <v>90.070921985815602</v>
      </c>
      <c r="E28" s="22">
        <f t="shared" si="2"/>
        <v>9.9290780141843982</v>
      </c>
      <c r="F28" s="275">
        <f t="shared" si="3"/>
        <v>18.439716312056731</v>
      </c>
      <c r="G28" s="277">
        <v>95</v>
      </c>
      <c r="H28" s="145">
        <v>303</v>
      </c>
      <c r="I28" s="145">
        <v>423</v>
      </c>
      <c r="J28" s="145">
        <v>381</v>
      </c>
      <c r="K28" s="145">
        <v>423</v>
      </c>
      <c r="L28" s="145">
        <v>42</v>
      </c>
      <c r="M28" s="145">
        <v>423</v>
      </c>
      <c r="N28" s="308">
        <v>25</v>
      </c>
      <c r="O28" s="138"/>
      <c r="P28" s="252"/>
      <c r="Q28" s="252"/>
      <c r="R28" s="253"/>
      <c r="S28" s="33"/>
      <c r="T28" s="33"/>
      <c r="U28" s="253"/>
      <c r="V28" s="33"/>
    </row>
    <row r="29" spans="1:22" x14ac:dyDescent="0.25">
      <c r="A29" s="21" t="s">
        <v>106</v>
      </c>
      <c r="B29" s="21" t="s">
        <v>105</v>
      </c>
      <c r="C29" s="22">
        <f t="shared" si="0"/>
        <v>56.78391959798995</v>
      </c>
      <c r="D29" s="22">
        <f t="shared" si="1"/>
        <v>89.279731993299833</v>
      </c>
      <c r="E29" s="22">
        <f t="shared" si="2"/>
        <v>9.5477386934673358</v>
      </c>
      <c r="F29" s="275">
        <f t="shared" si="3"/>
        <v>32.495812395309883</v>
      </c>
      <c r="G29" s="277">
        <v>95</v>
      </c>
      <c r="H29" s="145">
        <v>339</v>
      </c>
      <c r="I29" s="145">
        <v>597</v>
      </c>
      <c r="J29" s="145">
        <v>533</v>
      </c>
      <c r="K29" s="145">
        <v>597</v>
      </c>
      <c r="L29" s="145">
        <v>57</v>
      </c>
      <c r="M29" s="145">
        <v>597</v>
      </c>
      <c r="N29" s="308">
        <v>26</v>
      </c>
      <c r="O29" s="138"/>
      <c r="P29" s="252"/>
      <c r="Q29" s="33"/>
      <c r="R29" s="253"/>
      <c r="S29" s="33"/>
      <c r="T29" s="33"/>
      <c r="U29" s="253"/>
      <c r="V29" s="33"/>
    </row>
    <row r="30" spans="1:22" x14ac:dyDescent="0.25">
      <c r="A30" s="21" t="s">
        <v>42</v>
      </c>
      <c r="B30" s="21" t="s">
        <v>41</v>
      </c>
      <c r="C30" s="22">
        <f t="shared" si="0"/>
        <v>50</v>
      </c>
      <c r="D30" s="22">
        <f t="shared" si="1"/>
        <v>81.25</v>
      </c>
      <c r="E30" s="22">
        <f t="shared" si="2"/>
        <v>18.75</v>
      </c>
      <c r="F30" s="275">
        <f t="shared" si="3"/>
        <v>31.25</v>
      </c>
      <c r="G30" s="277">
        <v>95</v>
      </c>
      <c r="H30" s="145">
        <v>16</v>
      </c>
      <c r="I30" s="145">
        <v>32</v>
      </c>
      <c r="J30" s="145">
        <v>26</v>
      </c>
      <c r="K30" s="145">
        <v>32</v>
      </c>
      <c r="L30" s="145">
        <v>6</v>
      </c>
      <c r="M30" s="145">
        <v>32</v>
      </c>
      <c r="N30" s="308">
        <v>27</v>
      </c>
      <c r="O30" s="138"/>
      <c r="P30" s="252"/>
      <c r="Q30" s="252"/>
      <c r="R30" s="253"/>
      <c r="S30" s="33"/>
      <c r="T30" s="33"/>
      <c r="U30" s="253"/>
      <c r="V30" s="33"/>
    </row>
    <row r="31" spans="1:22" x14ac:dyDescent="0.25">
      <c r="A31" s="21" t="s">
        <v>77</v>
      </c>
      <c r="B31" s="21" t="s">
        <v>76</v>
      </c>
      <c r="C31" s="22">
        <f t="shared" si="0"/>
        <v>54.838709677419352</v>
      </c>
      <c r="D31" s="22">
        <f t="shared" si="1"/>
        <v>80.645161290322577</v>
      </c>
      <c r="E31" s="22">
        <f t="shared" si="2"/>
        <v>12.903225806451612</v>
      </c>
      <c r="F31" s="275">
        <f t="shared" si="3"/>
        <v>25.806451612903224</v>
      </c>
      <c r="G31" s="277">
        <v>95</v>
      </c>
      <c r="H31" s="145">
        <v>17</v>
      </c>
      <c r="I31" s="145">
        <v>31</v>
      </c>
      <c r="J31" s="145">
        <v>25</v>
      </c>
      <c r="K31" s="145">
        <v>31</v>
      </c>
      <c r="L31" s="145">
        <v>4</v>
      </c>
      <c r="M31" s="145">
        <v>31</v>
      </c>
      <c r="N31" s="308">
        <v>28</v>
      </c>
      <c r="O31" s="138"/>
      <c r="P31" s="252"/>
      <c r="Q31" s="252"/>
      <c r="R31" s="253"/>
      <c r="S31" s="33"/>
      <c r="T31" s="33"/>
      <c r="U31" s="253"/>
      <c r="V31" s="33"/>
    </row>
    <row r="32" spans="1:22" x14ac:dyDescent="0.25">
      <c r="A32" s="21" t="s">
        <v>242</v>
      </c>
      <c r="B32" s="21" t="s">
        <v>111</v>
      </c>
      <c r="C32" s="22">
        <f t="shared" si="0"/>
        <v>0</v>
      </c>
      <c r="D32" s="22">
        <f t="shared" si="1"/>
        <v>0</v>
      </c>
      <c r="E32" s="22">
        <f t="shared" si="2"/>
        <v>0</v>
      </c>
      <c r="F32" s="286">
        <f t="shared" si="3"/>
        <v>0</v>
      </c>
      <c r="G32" s="287">
        <v>95</v>
      </c>
      <c r="H32" s="145">
        <v>0</v>
      </c>
      <c r="I32" s="145">
        <v>1</v>
      </c>
      <c r="J32" s="145">
        <v>0</v>
      </c>
      <c r="K32" s="145">
        <v>1</v>
      </c>
      <c r="L32" s="145">
        <v>0</v>
      </c>
      <c r="M32" s="145">
        <v>1</v>
      </c>
      <c r="N32" s="308">
        <v>29</v>
      </c>
      <c r="O32" s="138"/>
      <c r="P32" s="252"/>
      <c r="Q32" s="252"/>
      <c r="R32" s="253"/>
      <c r="S32" s="33"/>
      <c r="T32" s="33"/>
      <c r="U32" s="253"/>
      <c r="V32" s="33"/>
    </row>
    <row r="33" spans="1:13" x14ac:dyDescent="0.25">
      <c r="A33" s="23"/>
      <c r="C33" s="11"/>
      <c r="D33" s="11"/>
      <c r="E33" s="11"/>
      <c r="F33" s="11"/>
    </row>
    <row r="34" spans="1:13" ht="30" customHeight="1" x14ac:dyDescent="0.25">
      <c r="A34" s="390" t="s">
        <v>117</v>
      </c>
      <c r="B34" s="391"/>
      <c r="C34" s="392"/>
      <c r="D34" s="392"/>
      <c r="E34" s="393"/>
      <c r="F34" s="395"/>
      <c r="G34" s="396"/>
      <c r="H34" s="378" t="s">
        <v>124</v>
      </c>
      <c r="I34" s="378"/>
      <c r="J34" s="378" t="s">
        <v>125</v>
      </c>
      <c r="K34" s="378"/>
      <c r="L34" s="378" t="s">
        <v>126</v>
      </c>
      <c r="M34" s="379"/>
    </row>
    <row r="35" spans="1:13" ht="35.15" customHeight="1" x14ac:dyDescent="0.25">
      <c r="A35" s="24"/>
      <c r="B35" s="25" t="s">
        <v>119</v>
      </c>
      <c r="C35" s="17" t="s">
        <v>128</v>
      </c>
      <c r="D35" s="17" t="s">
        <v>129</v>
      </c>
      <c r="E35" s="17" t="s">
        <v>130</v>
      </c>
      <c r="F35" s="398"/>
      <c r="G35" s="399"/>
      <c r="H35" s="20" t="s">
        <v>10</v>
      </c>
      <c r="I35" s="20" t="s">
        <v>11</v>
      </c>
      <c r="J35" s="20" t="s">
        <v>10</v>
      </c>
      <c r="K35" s="20" t="s">
        <v>11</v>
      </c>
      <c r="L35" s="20" t="s">
        <v>10</v>
      </c>
      <c r="M35" s="37" t="s">
        <v>11</v>
      </c>
    </row>
    <row r="36" spans="1:13" x14ac:dyDescent="0.25">
      <c r="A36" s="380"/>
      <c r="B36" s="21" t="s">
        <v>17</v>
      </c>
      <c r="C36" s="22">
        <f t="shared" ref="C36:C49" si="5">IF(ISERR(H36/I36*100),"",H36/I36*100)</f>
        <v>55.487804878048784</v>
      </c>
      <c r="D36" s="22">
        <f t="shared" ref="D36:D49" si="6">IF(ISERR(J36/K36*100),"",J36/K36*100)</f>
        <v>91.707317073170742</v>
      </c>
      <c r="E36" s="22">
        <f t="shared" ref="E36:E49" si="7">IF(ISERR(L36/M36*100),"",L36/M36*100)</f>
        <v>7.9268292682926829</v>
      </c>
      <c r="F36" s="384"/>
      <c r="G36" s="385"/>
      <c r="H36" s="147">
        <f>H24+H30</f>
        <v>455</v>
      </c>
      <c r="I36" s="147">
        <f t="shared" ref="I36:M36" si="8">I24+I30</f>
        <v>820</v>
      </c>
      <c r="J36" s="147">
        <f t="shared" si="8"/>
        <v>752</v>
      </c>
      <c r="K36" s="147">
        <f t="shared" si="8"/>
        <v>820</v>
      </c>
      <c r="L36" s="147">
        <f t="shared" si="8"/>
        <v>65</v>
      </c>
      <c r="M36" s="147">
        <f t="shared" si="8"/>
        <v>820</v>
      </c>
    </row>
    <row r="37" spans="1:13" x14ac:dyDescent="0.25">
      <c r="A37" s="381"/>
      <c r="B37" s="21" t="s">
        <v>12</v>
      </c>
      <c r="C37" s="22">
        <f t="shared" si="5"/>
        <v>84.269662921348313</v>
      </c>
      <c r="D37" s="22">
        <f t="shared" si="6"/>
        <v>98.31460674157303</v>
      </c>
      <c r="E37" s="22">
        <f t="shared" si="7"/>
        <v>1.1235955056179776</v>
      </c>
      <c r="F37" s="384"/>
      <c r="G37" s="385"/>
      <c r="H37" s="147">
        <f>H7</f>
        <v>150</v>
      </c>
      <c r="I37" s="147">
        <f t="shared" ref="I37:M37" si="9">I7</f>
        <v>178</v>
      </c>
      <c r="J37" s="147">
        <f t="shared" si="9"/>
        <v>175</v>
      </c>
      <c r="K37" s="147">
        <f t="shared" si="9"/>
        <v>178</v>
      </c>
      <c r="L37" s="147">
        <f t="shared" si="9"/>
        <v>2</v>
      </c>
      <c r="M37" s="147">
        <f t="shared" si="9"/>
        <v>178</v>
      </c>
    </row>
    <row r="38" spans="1:13" x14ac:dyDescent="0.25">
      <c r="A38" s="381"/>
      <c r="B38" s="21" t="s">
        <v>15</v>
      </c>
      <c r="C38" s="22">
        <f t="shared" si="5"/>
        <v>76.706827309236942</v>
      </c>
      <c r="D38" s="22">
        <f t="shared" si="6"/>
        <v>97.188755020080322</v>
      </c>
      <c r="E38" s="22">
        <f t="shared" si="7"/>
        <v>2.4096385542168677</v>
      </c>
      <c r="F38" s="384"/>
      <c r="G38" s="385"/>
      <c r="H38" s="147">
        <f>H8+H10</f>
        <v>191</v>
      </c>
      <c r="I38" s="147">
        <f t="shared" ref="I38:M38" si="10">I8+I10</f>
        <v>249</v>
      </c>
      <c r="J38" s="147">
        <f t="shared" si="10"/>
        <v>242</v>
      </c>
      <c r="K38" s="147">
        <f t="shared" si="10"/>
        <v>249</v>
      </c>
      <c r="L38" s="147">
        <f t="shared" si="10"/>
        <v>6</v>
      </c>
      <c r="M38" s="147">
        <f t="shared" si="10"/>
        <v>249</v>
      </c>
    </row>
    <row r="39" spans="1:13" ht="14.5" x14ac:dyDescent="0.25">
      <c r="A39" s="381"/>
      <c r="B39" s="21" t="s">
        <v>133</v>
      </c>
      <c r="C39" s="22">
        <f t="shared" si="5"/>
        <v>85.245901639344254</v>
      </c>
      <c r="D39" s="22">
        <f t="shared" si="6"/>
        <v>96.847414880201768</v>
      </c>
      <c r="E39" s="22">
        <f t="shared" si="7"/>
        <v>2.9003783102143759</v>
      </c>
      <c r="F39" s="384"/>
      <c r="G39" s="385"/>
      <c r="H39" s="147">
        <f>H12</f>
        <v>676</v>
      </c>
      <c r="I39" s="147">
        <f t="shared" ref="I39:M39" si="11">I12</f>
        <v>793</v>
      </c>
      <c r="J39" s="147">
        <f t="shared" si="11"/>
        <v>768</v>
      </c>
      <c r="K39" s="147">
        <f t="shared" si="11"/>
        <v>793</v>
      </c>
      <c r="L39" s="147">
        <f t="shared" si="11"/>
        <v>23</v>
      </c>
      <c r="M39" s="147">
        <f t="shared" si="11"/>
        <v>793</v>
      </c>
    </row>
    <row r="40" spans="1:13" ht="14.5" x14ac:dyDescent="0.25">
      <c r="A40" s="381"/>
      <c r="B40" s="21" t="s">
        <v>134</v>
      </c>
      <c r="C40" s="22">
        <f t="shared" si="5"/>
        <v>72.0703125</v>
      </c>
      <c r="D40" s="22">
        <f t="shared" si="6"/>
        <v>96.2890625</v>
      </c>
      <c r="E40" s="22">
        <f t="shared" si="7"/>
        <v>3.125</v>
      </c>
      <c r="F40" s="384"/>
      <c r="G40" s="385"/>
      <c r="H40" s="147">
        <f>H14</f>
        <v>369</v>
      </c>
      <c r="I40" s="147">
        <f t="shared" ref="I40:M40" si="12">I14</f>
        <v>512</v>
      </c>
      <c r="J40" s="147">
        <f t="shared" si="12"/>
        <v>493</v>
      </c>
      <c r="K40" s="147">
        <f t="shared" si="12"/>
        <v>512</v>
      </c>
      <c r="L40" s="147">
        <f t="shared" si="12"/>
        <v>16</v>
      </c>
      <c r="M40" s="147">
        <f t="shared" si="12"/>
        <v>512</v>
      </c>
    </row>
    <row r="41" spans="1:13" ht="14.5" x14ac:dyDescent="0.25">
      <c r="A41" s="381"/>
      <c r="B41" s="21" t="s">
        <v>135</v>
      </c>
      <c r="C41" s="22">
        <f t="shared" si="5"/>
        <v>92.164179104477611</v>
      </c>
      <c r="D41" s="22">
        <f t="shared" si="6"/>
        <v>95.398009950248749</v>
      </c>
      <c r="E41" s="22">
        <f t="shared" si="7"/>
        <v>3.1094527363184081</v>
      </c>
      <c r="F41" s="384"/>
      <c r="G41" s="385"/>
      <c r="H41" s="147">
        <f>H15+H17</f>
        <v>741</v>
      </c>
      <c r="I41" s="147">
        <f t="shared" ref="I41:M41" si="13">I15+I17</f>
        <v>804</v>
      </c>
      <c r="J41" s="147">
        <f t="shared" si="13"/>
        <v>767</v>
      </c>
      <c r="K41" s="147">
        <f t="shared" si="13"/>
        <v>804</v>
      </c>
      <c r="L41" s="147">
        <f t="shared" si="13"/>
        <v>25</v>
      </c>
      <c r="M41" s="147">
        <f t="shared" si="13"/>
        <v>804</v>
      </c>
    </row>
    <row r="42" spans="1:13" ht="14.5" x14ac:dyDescent="0.25">
      <c r="A42" s="381"/>
      <c r="B42" s="21" t="s">
        <v>136</v>
      </c>
      <c r="C42" s="22">
        <f t="shared" si="5"/>
        <v>83.586626139817639</v>
      </c>
      <c r="D42" s="22">
        <f t="shared" si="6"/>
        <v>94.659140251845415</v>
      </c>
      <c r="E42" s="22">
        <f t="shared" si="7"/>
        <v>5.2974381241858444</v>
      </c>
      <c r="F42" s="384"/>
      <c r="G42" s="385"/>
      <c r="H42" s="147">
        <f>H11+H16+H22+H28</f>
        <v>1925</v>
      </c>
      <c r="I42" s="147">
        <f t="shared" ref="I42:M42" si="14">I11+I16+I22+I28</f>
        <v>2303</v>
      </c>
      <c r="J42" s="147">
        <f t="shared" si="14"/>
        <v>2180</v>
      </c>
      <c r="K42" s="147">
        <f t="shared" si="14"/>
        <v>2303</v>
      </c>
      <c r="L42" s="147">
        <f t="shared" si="14"/>
        <v>122</v>
      </c>
      <c r="M42" s="147">
        <f t="shared" si="14"/>
        <v>2303</v>
      </c>
    </row>
    <row r="43" spans="1:13" x14ac:dyDescent="0.25">
      <c r="A43" s="381"/>
      <c r="B43" s="21" t="s">
        <v>20</v>
      </c>
      <c r="C43" s="22">
        <f t="shared" si="5"/>
        <v>77.884615384615387</v>
      </c>
      <c r="D43" s="22">
        <f t="shared" si="6"/>
        <v>93.269230769230774</v>
      </c>
      <c r="E43" s="22">
        <f t="shared" si="7"/>
        <v>4.3269230769230766</v>
      </c>
      <c r="F43" s="384"/>
      <c r="G43" s="385"/>
      <c r="H43" s="147">
        <f>H4+H18+H25+H31</f>
        <v>324</v>
      </c>
      <c r="I43" s="147">
        <f t="shared" ref="I43:M43" si="15">I4+I18+I25+I31</f>
        <v>416</v>
      </c>
      <c r="J43" s="147">
        <f t="shared" si="15"/>
        <v>388</v>
      </c>
      <c r="K43" s="147">
        <f t="shared" si="15"/>
        <v>416</v>
      </c>
      <c r="L43" s="147">
        <f t="shared" si="15"/>
        <v>18</v>
      </c>
      <c r="M43" s="147">
        <f t="shared" si="15"/>
        <v>416</v>
      </c>
    </row>
    <row r="44" spans="1:13" x14ac:dyDescent="0.25">
      <c r="A44" s="381"/>
      <c r="B44" s="21" t="s">
        <v>13</v>
      </c>
      <c r="C44" s="22">
        <f t="shared" si="5"/>
        <v>81.275720164609055</v>
      </c>
      <c r="D44" s="22">
        <f t="shared" si="6"/>
        <v>97.53086419753086</v>
      </c>
      <c r="E44" s="22">
        <f t="shared" si="7"/>
        <v>2.3662551440329218</v>
      </c>
      <c r="F44" s="384"/>
      <c r="G44" s="385"/>
      <c r="H44" s="147">
        <f>H5+H6+H20</f>
        <v>790</v>
      </c>
      <c r="I44" s="147">
        <f t="shared" ref="I44:M44" si="16">I5+I6+I20</f>
        <v>972</v>
      </c>
      <c r="J44" s="147">
        <f t="shared" si="16"/>
        <v>948</v>
      </c>
      <c r="K44" s="147">
        <f t="shared" si="16"/>
        <v>972</v>
      </c>
      <c r="L44" s="147">
        <f t="shared" si="16"/>
        <v>23</v>
      </c>
      <c r="M44" s="147">
        <f t="shared" si="16"/>
        <v>972</v>
      </c>
    </row>
    <row r="45" spans="1:13" x14ac:dyDescent="0.25">
      <c r="A45" s="381"/>
      <c r="B45" s="21" t="s">
        <v>22</v>
      </c>
      <c r="C45" s="22">
        <f t="shared" si="5"/>
        <v>86.376210235131396</v>
      </c>
      <c r="D45" s="22">
        <f t="shared" si="6"/>
        <v>93.983402489626556</v>
      </c>
      <c r="E45" s="22">
        <f t="shared" si="7"/>
        <v>5.3250345781466111</v>
      </c>
      <c r="F45" s="384"/>
      <c r="G45" s="385"/>
      <c r="H45" s="147">
        <f>H13+H19+H23</f>
        <v>1249</v>
      </c>
      <c r="I45" s="147">
        <f t="shared" ref="I45:M45" si="17">I13+I19+I23</f>
        <v>1446</v>
      </c>
      <c r="J45" s="147">
        <f t="shared" si="17"/>
        <v>1359</v>
      </c>
      <c r="K45" s="147">
        <f t="shared" si="17"/>
        <v>1446</v>
      </c>
      <c r="L45" s="147">
        <f t="shared" si="17"/>
        <v>77</v>
      </c>
      <c r="M45" s="147">
        <f t="shared" si="17"/>
        <v>1446</v>
      </c>
    </row>
    <row r="46" spans="1:13" ht="14.5" x14ac:dyDescent="0.25">
      <c r="A46" s="381"/>
      <c r="B46" s="21" t="s">
        <v>137</v>
      </c>
      <c r="C46" s="22">
        <f t="shared" si="5"/>
        <v>87.878787878787875</v>
      </c>
      <c r="D46" s="22">
        <f t="shared" si="6"/>
        <v>93.939393939393938</v>
      </c>
      <c r="E46" s="22">
        <f t="shared" si="7"/>
        <v>3.0303030303030303</v>
      </c>
      <c r="F46" s="384"/>
      <c r="G46" s="385"/>
      <c r="H46" s="147">
        <f>H21</f>
        <v>29</v>
      </c>
      <c r="I46" s="147">
        <f t="shared" ref="I46:M46" si="18">I21</f>
        <v>33</v>
      </c>
      <c r="J46" s="147">
        <f t="shared" si="18"/>
        <v>31</v>
      </c>
      <c r="K46" s="147">
        <f t="shared" si="18"/>
        <v>33</v>
      </c>
      <c r="L46" s="147">
        <f t="shared" si="18"/>
        <v>1</v>
      </c>
      <c r="M46" s="147">
        <f t="shared" si="18"/>
        <v>33</v>
      </c>
    </row>
    <row r="47" spans="1:13" x14ac:dyDescent="0.25">
      <c r="A47" s="381"/>
      <c r="B47" s="21" t="s">
        <v>23</v>
      </c>
      <c r="C47" s="22">
        <f t="shared" si="5"/>
        <v>82.35294117647058</v>
      </c>
      <c r="D47" s="22">
        <f t="shared" si="6"/>
        <v>91.17647058823529</v>
      </c>
      <c r="E47" s="22">
        <f t="shared" si="7"/>
        <v>8.8235294117647065</v>
      </c>
      <c r="F47" s="384"/>
      <c r="G47" s="385"/>
      <c r="H47" s="147">
        <f>H27</f>
        <v>28</v>
      </c>
      <c r="I47" s="147">
        <f t="shared" ref="I47:M47" si="19">I27</f>
        <v>34</v>
      </c>
      <c r="J47" s="147">
        <f t="shared" si="19"/>
        <v>31</v>
      </c>
      <c r="K47" s="147">
        <f t="shared" si="19"/>
        <v>34</v>
      </c>
      <c r="L47" s="147">
        <f t="shared" si="19"/>
        <v>3</v>
      </c>
      <c r="M47" s="147">
        <f t="shared" si="19"/>
        <v>34</v>
      </c>
    </row>
    <row r="48" spans="1:13" x14ac:dyDescent="0.25">
      <c r="A48" s="381"/>
      <c r="B48" s="21" t="s">
        <v>16</v>
      </c>
      <c r="C48" s="22">
        <f t="shared" si="5"/>
        <v>60.435339308578747</v>
      </c>
      <c r="D48" s="22">
        <f t="shared" si="6"/>
        <v>89.756722151088354</v>
      </c>
      <c r="E48" s="22">
        <f t="shared" si="7"/>
        <v>9.2189500640204862</v>
      </c>
      <c r="F48" s="384"/>
      <c r="G48" s="385"/>
      <c r="H48" s="147">
        <f>H26+H29</f>
        <v>472</v>
      </c>
      <c r="I48" s="147">
        <f t="shared" ref="I48:M48" si="20">I26+I29</f>
        <v>781</v>
      </c>
      <c r="J48" s="147">
        <f t="shared" si="20"/>
        <v>701</v>
      </c>
      <c r="K48" s="147">
        <f t="shared" si="20"/>
        <v>781</v>
      </c>
      <c r="L48" s="147">
        <f t="shared" si="20"/>
        <v>72</v>
      </c>
      <c r="M48" s="147">
        <f t="shared" si="20"/>
        <v>781</v>
      </c>
    </row>
    <row r="49" spans="1:15" ht="14.5" x14ac:dyDescent="0.25">
      <c r="A49" s="382"/>
      <c r="B49" s="21" t="s">
        <v>138</v>
      </c>
      <c r="C49" s="22">
        <f t="shared" si="5"/>
        <v>83.78378378378379</v>
      </c>
      <c r="D49" s="22">
        <f t="shared" si="6"/>
        <v>94.594594594594597</v>
      </c>
      <c r="E49" s="22">
        <f t="shared" si="7"/>
        <v>2.7027027027027026</v>
      </c>
      <c r="F49" s="388"/>
      <c r="G49" s="389"/>
      <c r="H49" s="147">
        <f>H9+H32</f>
        <v>31</v>
      </c>
      <c r="I49" s="147">
        <f t="shared" ref="I49:M49" si="21">I9+I32</f>
        <v>37</v>
      </c>
      <c r="J49" s="147">
        <f t="shared" si="21"/>
        <v>35</v>
      </c>
      <c r="K49" s="147">
        <f t="shared" si="21"/>
        <v>37</v>
      </c>
      <c r="L49" s="147">
        <f t="shared" si="21"/>
        <v>1</v>
      </c>
      <c r="M49" s="147">
        <f t="shared" si="21"/>
        <v>37</v>
      </c>
    </row>
    <row r="50" spans="1:15" x14ac:dyDescent="0.25">
      <c r="A50" s="33"/>
      <c r="C50" s="11"/>
      <c r="D50" s="11"/>
      <c r="E50" s="11"/>
      <c r="G50" s="302"/>
    </row>
    <row r="51" spans="1:15" x14ac:dyDescent="0.25">
      <c r="A51" s="34" t="s">
        <v>121</v>
      </c>
      <c r="C51" s="11"/>
      <c r="D51" s="11"/>
      <c r="E51" s="11"/>
      <c r="G51" s="302"/>
    </row>
    <row r="52" spans="1:15" s="258" customFormat="1" x14ac:dyDescent="0.25">
      <c r="A52" s="23"/>
      <c r="B52" s="302"/>
      <c r="C52" s="11"/>
      <c r="D52" s="11"/>
      <c r="E52" s="11"/>
      <c r="F52" s="11"/>
      <c r="H52" s="302"/>
      <c r="I52" s="302"/>
      <c r="J52" s="302"/>
      <c r="K52" s="302"/>
      <c r="L52" s="302"/>
      <c r="M52" s="302"/>
      <c r="N52" s="302"/>
      <c r="O52" s="302"/>
    </row>
    <row r="53" spans="1:15" s="258" customFormat="1" x14ac:dyDescent="0.25">
      <c r="A53" s="23"/>
      <c r="B53" s="302"/>
      <c r="C53" s="11"/>
      <c r="D53" s="11"/>
      <c r="E53" s="11"/>
      <c r="F53" s="11"/>
      <c r="H53" s="302"/>
      <c r="I53" s="302"/>
      <c r="J53" s="302"/>
      <c r="K53" s="302"/>
      <c r="L53" s="302"/>
      <c r="M53" s="302"/>
      <c r="N53" s="302"/>
      <c r="O53" s="302"/>
    </row>
    <row r="54" spans="1:15" s="258" customFormat="1" x14ac:dyDescent="0.25">
      <c r="A54" s="23"/>
      <c r="B54" s="302"/>
      <c r="C54" s="11"/>
      <c r="D54" s="11"/>
      <c r="E54" s="11"/>
      <c r="F54" s="11"/>
      <c r="H54" s="302"/>
      <c r="I54" s="302"/>
      <c r="J54" s="302"/>
      <c r="K54" s="302"/>
      <c r="L54" s="302"/>
      <c r="M54" s="302"/>
      <c r="N54" s="302"/>
      <c r="O54" s="302"/>
    </row>
  </sheetData>
  <sheetProtection algorithmName="SHA-512" hashValue="Z8ptPF65ADN9S+xi+sTUlaHdWoZTLED6c+aENaSlZHUic/gwwvqK1KExMDBd1PZhQjZJsGiEgNHnXD6jv/vyzw==" saltValue="MdDt1jgsQncOSj80cM+2yA==" spinCount="100000" sheet="1" objects="1" scenarios="1"/>
  <mergeCells count="13">
    <mergeCell ref="A1:B1"/>
    <mergeCell ref="C1:E1"/>
    <mergeCell ref="H1:I1"/>
    <mergeCell ref="J1:K1"/>
    <mergeCell ref="L1:M1"/>
    <mergeCell ref="L34:M34"/>
    <mergeCell ref="A36:A49"/>
    <mergeCell ref="F36:G49"/>
    <mergeCell ref="A34:B34"/>
    <mergeCell ref="C34:E34"/>
    <mergeCell ref="F34:G35"/>
    <mergeCell ref="H34:I34"/>
    <mergeCell ref="J34:K34"/>
  </mergeCells>
  <pageMargins left="0.70866141732283472" right="0.70866141732283472" top="0.74803149606299213" bottom="0.74803149606299213" header="0.31496062992125984" footer="0.31496062992125984"/>
  <pageSetup paperSize="9" scale="68" orientation="landscape" r:id="rId1"/>
  <headerFooter>
    <oddFooter>&amp;L&amp;8Scottish Stroke Improvement Programme 2019 Report&amp;R&amp;8© NHS National Services Scotland/Crown Copyright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1"/>
  <sheetViews>
    <sheetView workbookViewId="0"/>
  </sheetViews>
  <sheetFormatPr defaultColWidth="9.1796875" defaultRowHeight="12.5" x14ac:dyDescent="0.25"/>
  <cols>
    <col min="1" max="1" width="2.7265625" style="201" customWidth="1"/>
    <col min="2" max="16384" width="9.1796875" style="201"/>
  </cols>
  <sheetData>
    <row r="1" spans="2:27" s="306" customFormat="1" ht="25" customHeight="1" x14ac:dyDescent="0.3">
      <c r="B1" s="372" t="s">
        <v>302</v>
      </c>
      <c r="C1" s="372"/>
      <c r="D1" s="372"/>
      <c r="E1" s="372"/>
      <c r="F1" s="372"/>
      <c r="G1" s="372"/>
      <c r="H1" s="372"/>
      <c r="I1" s="372"/>
      <c r="J1" s="372"/>
      <c r="K1" s="372"/>
      <c r="L1" s="372"/>
      <c r="M1" s="372"/>
      <c r="N1" s="372"/>
      <c r="O1" s="4"/>
      <c r="P1" s="351" t="s">
        <v>29</v>
      </c>
      <c r="Q1" s="4"/>
      <c r="R1" s="4"/>
      <c r="S1" s="4"/>
      <c r="T1" s="4"/>
    </row>
    <row r="2" spans="2:27" s="306" customFormat="1" ht="12.75" customHeight="1" x14ac:dyDescent="0.25">
      <c r="B2" s="405" t="s">
        <v>268</v>
      </c>
      <c r="C2" s="405"/>
      <c r="D2" s="405"/>
      <c r="E2" s="405"/>
      <c r="F2" s="405"/>
      <c r="G2" s="405"/>
      <c r="H2" s="405"/>
      <c r="I2" s="405"/>
      <c r="J2" s="405"/>
      <c r="K2" s="405"/>
      <c r="L2" s="405"/>
      <c r="M2" s="405"/>
      <c r="O2" s="5"/>
      <c r="P2" s="351"/>
      <c r="Q2" s="6"/>
      <c r="R2" s="356"/>
      <c r="S2" s="356"/>
      <c r="T2" s="356"/>
    </row>
    <row r="3" spans="2:27" s="306" customFormat="1" ht="12.75" customHeight="1" x14ac:dyDescent="0.25">
      <c r="B3" s="405"/>
      <c r="C3" s="405"/>
      <c r="D3" s="405"/>
      <c r="E3" s="405"/>
      <c r="F3" s="405"/>
      <c r="G3" s="405"/>
      <c r="H3" s="405"/>
      <c r="I3" s="405"/>
      <c r="J3" s="405"/>
      <c r="K3" s="405"/>
      <c r="L3" s="405"/>
      <c r="M3" s="405"/>
      <c r="O3" s="162"/>
      <c r="P3" s="351"/>
      <c r="Q3" s="7"/>
      <c r="R3" s="305"/>
      <c r="S3" s="305"/>
      <c r="T3" s="305"/>
    </row>
    <row r="4" spans="2:27" s="306" customFormat="1" ht="15" customHeight="1" x14ac:dyDescent="0.25">
      <c r="B4" s="406" t="s">
        <v>199</v>
      </c>
      <c r="C4" s="406"/>
      <c r="D4" s="406"/>
      <c r="E4" s="406"/>
      <c r="F4" s="406"/>
      <c r="G4" s="406"/>
      <c r="H4" s="406"/>
      <c r="I4" s="406"/>
      <c r="J4" s="406"/>
      <c r="K4" s="406"/>
      <c r="L4" s="406"/>
      <c r="M4" s="406"/>
      <c r="O4" s="162"/>
      <c r="P4" s="351"/>
      <c r="Q4" s="7"/>
      <c r="R4" s="305"/>
      <c r="S4" s="305"/>
      <c r="T4" s="305"/>
    </row>
    <row r="5" spans="2:27" s="306" customFormat="1" ht="15" customHeight="1" x14ac:dyDescent="0.25">
      <c r="B5" s="406"/>
      <c r="C5" s="406"/>
      <c r="D5" s="406"/>
      <c r="E5" s="406"/>
      <c r="F5" s="406"/>
      <c r="G5" s="406"/>
      <c r="H5" s="406"/>
      <c r="I5" s="406"/>
      <c r="J5" s="406"/>
      <c r="K5" s="406"/>
      <c r="L5" s="406"/>
      <c r="M5" s="406"/>
      <c r="N5" s="304"/>
      <c r="O5" s="162"/>
      <c r="P5" s="162"/>
      <c r="Q5" s="7"/>
      <c r="R5" s="305"/>
      <c r="S5" s="305"/>
      <c r="T5" s="305"/>
    </row>
    <row r="6" spans="2:27" s="306" customFormat="1" ht="15" customHeight="1" x14ac:dyDescent="0.25">
      <c r="B6" s="406"/>
      <c r="C6" s="406"/>
      <c r="D6" s="406"/>
      <c r="E6" s="406"/>
      <c r="F6" s="406"/>
      <c r="G6" s="406"/>
      <c r="H6" s="406"/>
      <c r="I6" s="406"/>
      <c r="J6" s="406"/>
      <c r="K6" s="406"/>
      <c r="L6" s="406"/>
      <c r="M6" s="406"/>
      <c r="N6" s="304"/>
      <c r="O6" s="8"/>
      <c r="P6" s="345" t="s">
        <v>217</v>
      </c>
      <c r="Q6" s="7"/>
      <c r="R6" s="305"/>
      <c r="S6" s="305"/>
      <c r="T6" s="305"/>
    </row>
    <row r="7" spans="2:27" s="306" customFormat="1" ht="15" customHeight="1" x14ac:dyDescent="0.25">
      <c r="B7" s="406"/>
      <c r="C7" s="406"/>
      <c r="D7" s="406"/>
      <c r="E7" s="406"/>
      <c r="F7" s="406"/>
      <c r="G7" s="406"/>
      <c r="H7" s="406"/>
      <c r="I7" s="406"/>
      <c r="J7" s="406"/>
      <c r="K7" s="406"/>
      <c r="L7" s="406"/>
      <c r="M7" s="406"/>
      <c r="N7" s="304"/>
      <c r="O7" s="8"/>
      <c r="P7" s="305"/>
      <c r="Q7" s="7"/>
      <c r="R7" s="305"/>
      <c r="S7" s="305"/>
      <c r="T7" s="305"/>
    </row>
    <row r="8" spans="2:27" s="306" customFormat="1" ht="12.75" customHeight="1" x14ac:dyDescent="0.25">
      <c r="B8" s="192"/>
      <c r="C8" s="192"/>
      <c r="D8" s="192"/>
      <c r="E8" s="192"/>
      <c r="F8" s="192"/>
      <c r="G8" s="192"/>
      <c r="H8" s="192"/>
      <c r="I8" s="192"/>
      <c r="J8" s="192"/>
      <c r="K8" s="192"/>
      <c r="L8" s="192"/>
      <c r="M8" s="108"/>
      <c r="N8" s="108"/>
      <c r="O8" s="5"/>
      <c r="P8" s="42"/>
      <c r="Q8" s="8"/>
      <c r="R8" s="8"/>
      <c r="S8" s="7"/>
      <c r="T8" s="305"/>
      <c r="U8" s="305"/>
      <c r="V8" s="305"/>
      <c r="W8" s="305"/>
      <c r="X8" s="305"/>
      <c r="Y8" s="305"/>
      <c r="Z8" s="305"/>
      <c r="AA8" s="305"/>
    </row>
    <row r="9" spans="2:27" s="306" customFormat="1" ht="15" customHeight="1" x14ac:dyDescent="0.35">
      <c r="B9" s="192"/>
      <c r="C9" s="192"/>
      <c r="D9" s="192"/>
      <c r="E9" s="192"/>
      <c r="F9" s="192"/>
      <c r="G9" s="192"/>
      <c r="H9" s="192"/>
      <c r="I9" s="192"/>
      <c r="J9" s="192"/>
      <c r="K9" s="192"/>
      <c r="L9" s="192"/>
      <c r="M9" s="304"/>
      <c r="N9" s="304"/>
      <c r="O9" s="8"/>
      <c r="P9"/>
      <c r="Q9" s="7"/>
      <c r="R9" s="305"/>
      <c r="S9" s="305"/>
      <c r="T9" s="305"/>
    </row>
    <row r="15" spans="2:27" x14ac:dyDescent="0.25">
      <c r="Q15" s="202"/>
    </row>
    <row r="29" spans="17:17" x14ac:dyDescent="0.25">
      <c r="Q29" s="267"/>
    </row>
    <row r="50" spans="2:17" s="306" customFormat="1" ht="13" x14ac:dyDescent="0.3">
      <c r="B50" s="9" t="s">
        <v>210</v>
      </c>
      <c r="C50" s="10"/>
      <c r="D50" s="11"/>
      <c r="E50" s="11"/>
      <c r="F50" s="11"/>
      <c r="G50" s="11"/>
      <c r="H50" s="11"/>
      <c r="I50" s="11"/>
      <c r="J50" s="11"/>
      <c r="K50" s="11"/>
      <c r="L50" s="258"/>
      <c r="M50" s="258"/>
      <c r="N50" s="12"/>
      <c r="O50" s="12"/>
      <c r="P50" s="12"/>
      <c r="Q50" s="12"/>
    </row>
    <row r="51" spans="2:17" s="313" customFormat="1" ht="14.5" x14ac:dyDescent="0.35">
      <c r="B51" s="315" t="s">
        <v>263</v>
      </c>
      <c r="C51" s="64"/>
      <c r="D51" s="317"/>
      <c r="E51" s="317"/>
      <c r="F51" s="317"/>
      <c r="G51" s="317"/>
      <c r="H51" s="317"/>
      <c r="I51" s="317"/>
      <c r="J51" s="64"/>
      <c r="K51" s="312"/>
      <c r="L51" s="312"/>
      <c r="M51" s="312"/>
      <c r="N51" s="312"/>
      <c r="O51" s="312"/>
      <c r="P51" s="312"/>
    </row>
    <row r="52" spans="2:17" s="313" customFormat="1" ht="14.5" x14ac:dyDescent="0.35">
      <c r="B52" s="315" t="s">
        <v>264</v>
      </c>
      <c r="C52" s="64"/>
      <c r="D52" s="317"/>
      <c r="E52" s="317"/>
      <c r="F52" s="317"/>
      <c r="G52" s="317"/>
      <c r="H52" s="317"/>
      <c r="I52" s="317"/>
      <c r="J52" s="64"/>
      <c r="K52" s="312"/>
      <c r="L52" s="312"/>
      <c r="M52" s="312"/>
      <c r="N52" s="312"/>
      <c r="O52" s="312"/>
      <c r="P52" s="312"/>
    </row>
    <row r="53" spans="2:17" s="306" customFormat="1" ht="12.75" customHeight="1" x14ac:dyDescent="0.25">
      <c r="B53" s="407" t="s">
        <v>169</v>
      </c>
      <c r="C53" s="407"/>
      <c r="D53" s="407"/>
      <c r="E53" s="407"/>
      <c r="F53" s="407"/>
      <c r="G53" s="407"/>
      <c r="H53" s="407"/>
      <c r="I53" s="407"/>
      <c r="J53" s="407"/>
      <c r="K53" s="407"/>
      <c r="L53" s="407"/>
      <c r="M53" s="407"/>
      <c r="N53" s="170"/>
      <c r="O53" s="170"/>
      <c r="P53" s="170"/>
    </row>
    <row r="54" spans="2:17" s="306" customFormat="1" x14ac:dyDescent="0.25">
      <c r="B54" s="407"/>
      <c r="C54" s="407"/>
      <c r="D54" s="407"/>
      <c r="E54" s="407"/>
      <c r="F54" s="407"/>
      <c r="G54" s="407"/>
      <c r="H54" s="407"/>
      <c r="I54" s="407"/>
      <c r="J54" s="407"/>
      <c r="K54" s="407"/>
      <c r="L54" s="407"/>
      <c r="M54" s="407"/>
    </row>
    <row r="55" spans="2:17" s="306" customFormat="1" ht="12.75" customHeight="1" x14ac:dyDescent="0.25">
      <c r="B55" s="407" t="s">
        <v>265</v>
      </c>
      <c r="C55" s="407"/>
      <c r="D55" s="407"/>
      <c r="E55" s="407"/>
      <c r="F55" s="407"/>
      <c r="G55" s="407"/>
      <c r="H55" s="407"/>
      <c r="I55" s="407"/>
      <c r="J55" s="407"/>
      <c r="K55" s="407"/>
      <c r="L55" s="407"/>
      <c r="M55" s="407"/>
      <c r="N55" s="407"/>
      <c r="O55" s="407"/>
    </row>
    <row r="56" spans="2:17" s="306" customFormat="1" ht="14.5" x14ac:dyDescent="0.35">
      <c r="B56" s="266" t="s">
        <v>200</v>
      </c>
      <c r="C56" s="64"/>
      <c r="D56" s="65"/>
      <c r="E56" s="65"/>
      <c r="F56" s="65"/>
      <c r="G56" s="65"/>
      <c r="H56" s="65"/>
      <c r="I56" s="65"/>
      <c r="J56" s="64"/>
    </row>
    <row r="57" spans="2:17" s="203" customFormat="1" ht="12.75" customHeight="1" x14ac:dyDescent="0.25">
      <c r="B57" s="140" t="s">
        <v>262</v>
      </c>
      <c r="C57" s="265"/>
      <c r="D57" s="265"/>
      <c r="E57" s="265"/>
      <c r="F57" s="265"/>
      <c r="G57" s="265"/>
      <c r="H57" s="265"/>
      <c r="I57" s="265"/>
      <c r="J57" s="265"/>
      <c r="K57" s="265"/>
      <c r="L57" s="265"/>
      <c r="M57" s="265"/>
      <c r="N57" s="265"/>
      <c r="O57" s="265"/>
    </row>
    <row r="58" spans="2:17" s="203" customFormat="1" x14ac:dyDescent="0.25">
      <c r="B58" s="376" t="s">
        <v>303</v>
      </c>
      <c r="C58" s="376"/>
      <c r="D58" s="376"/>
      <c r="E58" s="376"/>
      <c r="F58" s="376"/>
      <c r="G58" s="376"/>
      <c r="H58" s="376"/>
      <c r="I58" s="376"/>
      <c r="J58" s="376"/>
      <c r="K58" s="376"/>
      <c r="L58" s="376"/>
      <c r="M58" s="376"/>
      <c r="N58" s="376"/>
      <c r="O58" s="376"/>
    </row>
    <row r="59" spans="2:17" s="203" customFormat="1" x14ac:dyDescent="0.25">
      <c r="B59" s="376"/>
      <c r="C59" s="376"/>
      <c r="D59" s="376"/>
      <c r="E59" s="376"/>
      <c r="F59" s="376"/>
      <c r="G59" s="376"/>
      <c r="H59" s="376"/>
      <c r="I59" s="376"/>
      <c r="J59" s="376"/>
      <c r="K59" s="376"/>
      <c r="L59" s="376"/>
      <c r="M59" s="376"/>
      <c r="N59" s="376"/>
      <c r="O59" s="376"/>
    </row>
    <row r="60" spans="2:17" s="203" customFormat="1" x14ac:dyDescent="0.25">
      <c r="B60" s="376"/>
      <c r="C60" s="376"/>
      <c r="D60" s="376"/>
      <c r="E60" s="376"/>
      <c r="F60" s="376"/>
      <c r="G60" s="376"/>
      <c r="H60" s="376"/>
      <c r="I60" s="376"/>
      <c r="J60" s="376"/>
      <c r="K60" s="376"/>
      <c r="L60" s="376"/>
      <c r="M60" s="376"/>
      <c r="N60" s="376"/>
      <c r="O60" s="376"/>
    </row>
    <row r="61" spans="2:17" x14ac:dyDescent="0.25">
      <c r="B61" s="310"/>
      <c r="C61" s="202"/>
      <c r="D61" s="202"/>
      <c r="E61" s="202"/>
      <c r="F61" s="202"/>
      <c r="G61" s="202"/>
      <c r="H61" s="202"/>
      <c r="I61" s="202"/>
      <c r="J61" s="202"/>
      <c r="K61" s="202"/>
      <c r="L61" s="202"/>
      <c r="M61" s="202"/>
      <c r="N61" s="202"/>
      <c r="O61" s="202"/>
    </row>
  </sheetData>
  <sheetProtection algorithmName="SHA-512" hashValue="mma8zPRLDpdCegrP1s3YEr6Xt8/uEXyLoBRQ2bJxBpMrNVsGAU7oXyIxXK2zWtoyqi44BHFswqPlayZy7GTOyQ==" saltValue="OGjJW+do9LsvfIEjmGPr4g==" spinCount="100000" sheet="1" objects="1" scenarios="1"/>
  <mergeCells count="8">
    <mergeCell ref="B58:O60"/>
    <mergeCell ref="B2:M3"/>
    <mergeCell ref="R2:T2"/>
    <mergeCell ref="B1:N1"/>
    <mergeCell ref="P1:P4"/>
    <mergeCell ref="B4:M7"/>
    <mergeCell ref="B53:M54"/>
    <mergeCell ref="B55:O55"/>
  </mergeCells>
  <hyperlinks>
    <hyperlink ref="P6" location="'Chart 3.8 DATA'!A1" display="view Chart 3.8 data"/>
    <hyperlink ref="P1" location="'List of Tables &amp; Charts'!A1" display="return to List of Tables &amp; Charts"/>
    <hyperlink ref="P1:P4" location="'Section 3 List of Tables Charts'!A1" display="return to List of Tables &amp; Charts"/>
  </hyperlinks>
  <pageMargins left="0.70866141732283472" right="0.70866141732283472" top="0.74803149606299213" bottom="0.74803149606299213" header="0.31496062992125984" footer="0.31496062992125984"/>
  <pageSetup paperSize="9" scale="66" orientation="landscape" r:id="rId1"/>
  <headerFooter>
    <oddFooter>&amp;L&amp;8Scottish Stroke Improvement Programme 2019 Report&amp;R&amp;8© NHS National Services Scotland/Crown Copyright</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showGridLines="0" workbookViewId="0">
      <selection sqref="A1:B1"/>
    </sheetView>
  </sheetViews>
  <sheetFormatPr defaultColWidth="9.1796875" defaultRowHeight="12.5" x14ac:dyDescent="0.25"/>
  <cols>
    <col min="1" max="1" width="16.7265625" style="306" customWidth="1"/>
    <col min="2" max="2" width="45.7265625" style="306" bestFit="1" customWidth="1"/>
    <col min="3" max="3" width="6.7265625" style="258" customWidth="1"/>
    <col min="4" max="4" width="10.7265625" style="258" customWidth="1"/>
    <col min="5" max="5" width="6.7265625" style="258" customWidth="1"/>
    <col min="6" max="6" width="10.7265625" style="258" customWidth="1"/>
    <col min="7" max="7" width="6.7265625" style="258" customWidth="1"/>
    <col min="8" max="8" width="10.7265625" style="258" customWidth="1"/>
    <col min="9" max="12" width="2.7265625" style="258" customWidth="1"/>
    <col min="13" max="13" width="9.26953125" style="306" customWidth="1"/>
    <col min="14" max="14" width="11.26953125" style="306" customWidth="1"/>
    <col min="15" max="15" width="9.26953125" style="306" customWidth="1"/>
    <col min="16" max="16" width="11.26953125" style="306" customWidth="1"/>
    <col min="17" max="17" width="9.26953125" style="306" customWidth="1"/>
    <col min="18" max="18" width="11.26953125" style="306" customWidth="1"/>
    <col min="19" max="16384" width="9.1796875" style="306"/>
  </cols>
  <sheetData>
    <row r="1" spans="1:27" ht="25.5" customHeight="1" x14ac:dyDescent="0.25">
      <c r="A1" s="400">
        <v>2018</v>
      </c>
      <c r="B1" s="401"/>
      <c r="C1" s="408" t="s">
        <v>26</v>
      </c>
      <c r="D1" s="409"/>
      <c r="E1" s="409"/>
      <c r="F1" s="409"/>
      <c r="G1" s="409"/>
      <c r="H1" s="410"/>
      <c r="I1" s="13"/>
      <c r="J1" s="14"/>
      <c r="K1" s="169" t="s">
        <v>30</v>
      </c>
      <c r="L1" s="166" t="s">
        <v>31</v>
      </c>
      <c r="M1" s="378" t="s">
        <v>32</v>
      </c>
      <c r="N1" s="378"/>
      <c r="O1" s="378" t="s">
        <v>33</v>
      </c>
      <c r="P1" s="378"/>
      <c r="Q1" s="378" t="s">
        <v>34</v>
      </c>
      <c r="R1" s="378"/>
    </row>
    <row r="2" spans="1:27" ht="45" customHeight="1" x14ac:dyDescent="0.25">
      <c r="A2" s="15" t="s">
        <v>8</v>
      </c>
      <c r="B2" s="16" t="s">
        <v>9</v>
      </c>
      <c r="C2" s="17" t="s">
        <v>35</v>
      </c>
      <c r="D2" s="17" t="s">
        <v>36</v>
      </c>
      <c r="E2" s="17" t="s">
        <v>37</v>
      </c>
      <c r="F2" s="17" t="s">
        <v>36</v>
      </c>
      <c r="G2" s="17" t="s">
        <v>38</v>
      </c>
      <c r="H2" s="17" t="s">
        <v>36</v>
      </c>
      <c r="I2" s="18" t="s">
        <v>39</v>
      </c>
      <c r="J2" s="19" t="s">
        <v>40</v>
      </c>
      <c r="K2" s="168"/>
      <c r="L2" s="164" t="s">
        <v>157</v>
      </c>
      <c r="M2" s="20" t="s">
        <v>10</v>
      </c>
      <c r="N2" s="20" t="s">
        <v>11</v>
      </c>
      <c r="O2" s="20" t="s">
        <v>10</v>
      </c>
      <c r="P2" s="20" t="s">
        <v>11</v>
      </c>
      <c r="Q2" s="20" t="s">
        <v>10</v>
      </c>
      <c r="R2" s="20" t="s">
        <v>11</v>
      </c>
      <c r="S2" s="309" t="s">
        <v>248</v>
      </c>
      <c r="X2" s="251"/>
      <c r="Y2" s="251"/>
      <c r="Z2" s="251"/>
      <c r="AA2" s="251"/>
    </row>
    <row r="3" spans="1:27" x14ac:dyDescent="0.25">
      <c r="A3" s="21" t="s">
        <v>116</v>
      </c>
      <c r="B3" s="21" t="s">
        <v>116</v>
      </c>
      <c r="C3" s="22">
        <f t="shared" ref="C3:C32" si="0">IF(ISERR(M3/N3*100),"",M3/N3*100)</f>
        <v>57.963725041914337</v>
      </c>
      <c r="D3" s="22" t="str">
        <f t="shared" ref="D3:D32" si="1">IF(AND(AND(N3&gt;0,M3&gt;0),ROUND(SUM(100*((2*M3+1.96^2)-(1.96*(SQRT(1.96^2+4*M3*(1-(M3/N3))))))/(2*(N3+1.96^2))),0)&lt;0),CONCATENATE(SUM(1*0)," - ",ROUND(SUM(100*((2*M3+1.96^2)+(1.96*(SQRT(1.96^2+4*M3*(1-(M3/N3))))))/(2*(N3+1.96^2))),0)),IF(AND(AND(N3&gt;0,M3&gt;0),ROUND(SUM(100*((2*M3+1.96^2)-(1.96*(SQRT(1.96^2+4*M3*(1-(M3/N3))))))/(2*(N3+1.96^2))),0)&gt;=0),CONCATENATE(ROUND(SUM(100*((2*M3+1.96^2)-(1.96*(SQRT(1.96^2+4*M3*(1-(M3/N3))))))/(2*(N3+1.96^2))),0)," - ",ROUND(SUM(100*((2*M3+1.96^2)+(1.96*(SQRT(1.96^2+4*M3*(1-(M3/N3))))))/(2*(N3+1.96^2))),0)),""))</f>
        <v>57 - 59</v>
      </c>
      <c r="E3" s="22">
        <f t="shared" ref="E3:E32" si="2">IF(ISERR((M3+O3)/P3*100),"",(M3+O3)/P3*100)</f>
        <v>91.800030483158054</v>
      </c>
      <c r="F3" s="22" t="str">
        <f t="shared" ref="F3:F32" si="3">IF(AND(AND(P3&gt;0,SUM(M3+O3)&gt;0),ROUND(SUM(100*((2*(M3+O3)+1.96^2)-(1.96*(SQRT(1.96^2+4*(M3+O3)*(1-((M3+O3)/P3))))))/(2*(P3+1.96^2))),0)&lt;0),CONCATENATE(SUM(1*0)," - ",ROUND(SUM(100*((2*(M3+O3)+1.96^2)+(1.96*(SQRT(1.96^2+4*(M3+O3)*(1-((M3+O3)/P3))))))/(2*(P3+1.96^2))),0)),IF(AND(AND(P3&gt;0,SUM(M3+O3)&gt;0),ROUND(SUM(100*((2*(M3+O3)+1.96^2)-(1.96*(SQRT(1.96^2+4*(M3+O3)*(1-((M3+O3)/P3))))))/(2*(P3+1.96^2))),0)&gt;=0),CONCATENATE(ROUND(SUM(100*((2*(M3+O3)+1.96^2)-(1.96*(SQRT(1.96^2+4*(M3+O3)*(1-((M3+O3)/P3))))))/(2*(P3+1.96^2))),0)," - ",ROUND(SUM(100*((2*(M3+O3)+1.96^2)+(1.96*(SQRT(1.96^2+4*(M3+O3)*(1-((M3+O3)/P3))))))/(2*(P3+1.96^2))),0)),""))</f>
        <v>91 - 92</v>
      </c>
      <c r="G3" s="22">
        <f t="shared" ref="G3:G32" si="4">IF(ISERR((M3+O3+Q3)/R3*100),"",(M3+O3+Q3)/R3*100)</f>
        <v>95.22938576436519</v>
      </c>
      <c r="H3" s="22" t="str">
        <f t="shared" ref="H3:H32" si="5">IF(AND(AND(R3&gt;0,SUM(M3+O3+Q3)&gt;0),ROUND(SUM(100*((2*(M3+O3+Q3)+1.96^2)-(1.96*(SQRT(1.96^2+4*(M3+O3+Q3)*(1-((M3+O3+Q3)/R3))))))/(2*(R3+1.96^2))),0)&lt;0),CONCATENATE(SUM(1*0)," - ",ROUND(SUM(100*((2*(M3+O3+Q3)+1.96^2)+(1.96*(SQRT(1.96^2+4*(M3+O3+Q3)*(1-((M3+O3+Q3)/R3))))))/(2*(R3+1.96^2))),0)),IF(AND(AND(R3&gt;0,SUM(M3+O3+Q3)&gt;0),ROUND(SUM(100*((2*(M3+O3+Q3)+1.96^2)-(1.96*(SQRT(1.96^2+4*(M3+O3+Q3)*(1-((M3+O3+Q3)/R3))))))/(2*(R3+1.96^2))),0)&gt;=0),CONCATENATE(ROUND(SUM(100*((2*(M3+O3+Q3)+1.96^2)-(1.96*(SQRT(1.96^2+4*(M3+O3+Q3)*(1-((M3+O3+Q3)/R3))))))/(2*(R3+1.96^2))),0)," - ",ROUND(SUM(100*((2*(M3+O3+Q3)+1.96^2)+(1.96*(SQRT(1.96^2+4*(M3+O3+Q3)*(1-((M3+O3+Q3)/R3))))))/(2*(R3+1.96^2))),0)),""))</f>
        <v>95 - 96</v>
      </c>
      <c r="I3" s="271">
        <f t="shared" ref="I3:I32" si="6">E3-C3</f>
        <v>33.836305441243717</v>
      </c>
      <c r="J3" s="270">
        <f t="shared" ref="J3:J32" si="7">G3-E3</f>
        <v>3.4293552812071368</v>
      </c>
      <c r="K3" s="272">
        <v>60</v>
      </c>
      <c r="L3" s="273">
        <v>95</v>
      </c>
      <c r="M3" s="145">
        <f t="shared" ref="M3:R3" si="8">SUM(M4:M32)</f>
        <v>3803</v>
      </c>
      <c r="N3" s="145">
        <f t="shared" si="8"/>
        <v>6561</v>
      </c>
      <c r="O3" s="145">
        <f t="shared" si="8"/>
        <v>2220</v>
      </c>
      <c r="P3" s="145">
        <f t="shared" si="8"/>
        <v>6561</v>
      </c>
      <c r="Q3" s="145">
        <f t="shared" si="8"/>
        <v>225</v>
      </c>
      <c r="R3" s="145">
        <f t="shared" si="8"/>
        <v>6561</v>
      </c>
      <c r="S3" s="308">
        <v>0</v>
      </c>
      <c r="V3" s="252"/>
      <c r="W3" s="252"/>
      <c r="X3" s="253"/>
      <c r="Y3" s="33"/>
      <c r="Z3" s="33"/>
      <c r="AA3" s="253"/>
    </row>
    <row r="4" spans="1:27" x14ac:dyDescent="0.25">
      <c r="A4" s="21" t="s">
        <v>21</v>
      </c>
      <c r="B4" s="21" t="s">
        <v>114</v>
      </c>
      <c r="C4" s="22">
        <f t="shared" si="0"/>
        <v>72.222222222222214</v>
      </c>
      <c r="D4" s="22" t="str">
        <f t="shared" si="1"/>
        <v>49 - 88</v>
      </c>
      <c r="E4" s="22">
        <f t="shared" si="2"/>
        <v>100</v>
      </c>
      <c r="F4" s="22" t="str">
        <f t="shared" si="3"/>
        <v>82 - 100</v>
      </c>
      <c r="G4" s="22">
        <f t="shared" si="4"/>
        <v>100</v>
      </c>
      <c r="H4" s="22" t="str">
        <f t="shared" si="5"/>
        <v>82 - 100</v>
      </c>
      <c r="I4" s="274">
        <f t="shared" si="6"/>
        <v>27.777777777777786</v>
      </c>
      <c r="J4" s="275">
        <f t="shared" si="7"/>
        <v>0</v>
      </c>
      <c r="K4" s="276">
        <v>60</v>
      </c>
      <c r="L4" s="277">
        <v>95</v>
      </c>
      <c r="M4" s="145">
        <v>13</v>
      </c>
      <c r="N4" s="145">
        <v>18</v>
      </c>
      <c r="O4" s="145">
        <v>5</v>
      </c>
      <c r="P4" s="145">
        <v>18</v>
      </c>
      <c r="Q4" s="145">
        <v>0</v>
      </c>
      <c r="R4" s="145">
        <v>18</v>
      </c>
      <c r="S4" s="308">
        <v>1</v>
      </c>
      <c r="V4" s="252"/>
      <c r="W4" s="33"/>
      <c r="X4" s="253"/>
      <c r="Y4" s="33"/>
      <c r="Z4" s="33"/>
      <c r="AA4" s="253"/>
    </row>
    <row r="5" spans="1:27" x14ac:dyDescent="0.25">
      <c r="A5" s="21" t="s">
        <v>103</v>
      </c>
      <c r="B5" s="21" t="s">
        <v>102</v>
      </c>
      <c r="C5" s="22">
        <f t="shared" si="0"/>
        <v>78.94736842105263</v>
      </c>
      <c r="D5" s="22" t="str">
        <f t="shared" si="1"/>
        <v>57 - 91</v>
      </c>
      <c r="E5" s="22">
        <f t="shared" si="2"/>
        <v>100</v>
      </c>
      <c r="F5" s="22" t="str">
        <f t="shared" si="3"/>
        <v>83 - 100</v>
      </c>
      <c r="G5" s="22">
        <f t="shared" si="4"/>
        <v>100</v>
      </c>
      <c r="H5" s="22" t="str">
        <f t="shared" si="5"/>
        <v>83 - 100</v>
      </c>
      <c r="I5" s="274">
        <f t="shared" si="6"/>
        <v>21.05263157894737</v>
      </c>
      <c r="J5" s="275">
        <f t="shared" si="7"/>
        <v>0</v>
      </c>
      <c r="K5" s="276">
        <v>60</v>
      </c>
      <c r="L5" s="277">
        <v>95</v>
      </c>
      <c r="M5" s="145">
        <v>15</v>
      </c>
      <c r="N5" s="145">
        <v>19</v>
      </c>
      <c r="O5" s="145">
        <v>4</v>
      </c>
      <c r="P5" s="145">
        <v>19</v>
      </c>
      <c r="Q5" s="145">
        <v>0</v>
      </c>
      <c r="R5" s="145">
        <v>19</v>
      </c>
      <c r="S5" s="308">
        <v>2</v>
      </c>
      <c r="V5" s="252"/>
      <c r="W5" s="252"/>
      <c r="X5" s="253"/>
      <c r="Y5" s="33"/>
      <c r="Z5" s="33"/>
      <c r="AA5" s="253"/>
    </row>
    <row r="6" spans="1:27" x14ac:dyDescent="0.25">
      <c r="A6" s="21" t="s">
        <v>52</v>
      </c>
      <c r="B6" s="21" t="s">
        <v>51</v>
      </c>
      <c r="C6" s="22">
        <f t="shared" ref="C6" si="9">IF(ISERR(M6/N6*100),"",M6/N6*100)</f>
        <v>76</v>
      </c>
      <c r="D6" s="22" t="str">
        <f t="shared" ref="D6" si="10">IF(AND(AND(N6&gt;0,M6&gt;0),ROUND(SUM(100*((2*M6+1.96^2)-(1.96*(SQRT(1.96^2+4*M6*(1-(M6/N6))))))/(2*(N6+1.96^2))),0)&lt;0),CONCATENATE(SUM(1*0)," - ",ROUND(SUM(100*((2*M6+1.96^2)+(1.96*(SQRT(1.96^2+4*M6*(1-(M6/N6))))))/(2*(N6+1.96^2))),0)),IF(AND(AND(N6&gt;0,M6&gt;0),ROUND(SUM(100*((2*M6+1.96^2)-(1.96*(SQRT(1.96^2+4*M6*(1-(M6/N6))))))/(2*(N6+1.96^2))),0)&gt;=0),CONCATENATE(ROUND(SUM(100*((2*M6+1.96^2)-(1.96*(SQRT(1.96^2+4*M6*(1-(M6/N6))))))/(2*(N6+1.96^2))),0)," - ",ROUND(SUM(100*((2*M6+1.96^2)+(1.96*(SQRT(1.96^2+4*M6*(1-(M6/N6))))))/(2*(N6+1.96^2))),0)),""))</f>
        <v>57 - 89</v>
      </c>
      <c r="E6" s="22">
        <f t="shared" ref="E6" si="11">IF(ISERR((M6+O6)/P6*100),"",(M6+O6)/P6*100)</f>
        <v>96</v>
      </c>
      <c r="F6" s="22" t="str">
        <f t="shared" ref="F6" si="12">IF(AND(AND(P6&gt;0,SUM(M6+O6)&gt;0),ROUND(SUM(100*((2*(M6+O6)+1.96^2)-(1.96*(SQRT(1.96^2+4*(M6+O6)*(1-((M6+O6)/P6))))))/(2*(P6+1.96^2))),0)&lt;0),CONCATENATE(SUM(1*0)," - ",ROUND(SUM(100*((2*(M6+O6)+1.96^2)+(1.96*(SQRT(1.96^2+4*(M6+O6)*(1-((M6+O6)/P6))))))/(2*(P6+1.96^2))),0)),IF(AND(AND(P6&gt;0,SUM(M6+O6)&gt;0),ROUND(SUM(100*((2*(M6+O6)+1.96^2)-(1.96*(SQRT(1.96^2+4*(M6+O6)*(1-((M6+O6)/P6))))))/(2*(P6+1.96^2))),0)&gt;=0),CONCATENATE(ROUND(SUM(100*((2*(M6+O6)+1.96^2)-(1.96*(SQRT(1.96^2+4*(M6+O6)*(1-((M6+O6)/P6))))))/(2*(P6+1.96^2))),0)," - ",ROUND(SUM(100*((2*(M6+O6)+1.96^2)+(1.96*(SQRT(1.96^2+4*(M6+O6)*(1-((M6+O6)/P6))))))/(2*(P6+1.96^2))),0)),""))</f>
        <v>80 - 99</v>
      </c>
      <c r="G6" s="22">
        <f t="shared" ref="G6" si="13">IF(ISERR((M6+O6+Q6)/R6*100),"",(M6+O6+Q6)/R6*100)</f>
        <v>100</v>
      </c>
      <c r="H6" s="22" t="str">
        <f t="shared" ref="H6" si="14">IF(AND(AND(R6&gt;0,SUM(M6+O6+Q6)&gt;0),ROUND(SUM(100*((2*(M6+O6+Q6)+1.96^2)-(1.96*(SQRT(1.96^2+4*(M6+O6+Q6)*(1-((M6+O6+Q6)/R6))))))/(2*(R6+1.96^2))),0)&lt;0),CONCATENATE(SUM(1*0)," - ",ROUND(SUM(100*((2*(M6+O6+Q6)+1.96^2)+(1.96*(SQRT(1.96^2+4*(M6+O6+Q6)*(1-((M6+O6+Q6)/R6))))))/(2*(R6+1.96^2))),0)),IF(AND(AND(R6&gt;0,SUM(M6+O6+Q6)&gt;0),ROUND(SUM(100*((2*(M6+O6+Q6)+1.96^2)-(1.96*(SQRT(1.96^2+4*(M6+O6+Q6)*(1-((M6+O6+Q6)/R6))))))/(2*(R6+1.96^2))),0)&gt;=0),CONCATENATE(ROUND(SUM(100*((2*(M6+O6+Q6)+1.96^2)-(1.96*(SQRT(1.96^2+4*(M6+O6+Q6)*(1-((M6+O6+Q6)/R6))))))/(2*(R6+1.96^2))),0)," - ",ROUND(SUM(100*((2*(M6+O6+Q6)+1.96^2)+(1.96*(SQRT(1.96^2+4*(M6+O6+Q6)*(1-((M6+O6+Q6)/R6))))))/(2*(R6+1.96^2))),0)),""))</f>
        <v>87 - 100</v>
      </c>
      <c r="I6" s="274">
        <f t="shared" ref="I6" si="15">E6-C6</f>
        <v>20</v>
      </c>
      <c r="J6" s="275">
        <f t="shared" ref="J6" si="16">G6-E6</f>
        <v>4</v>
      </c>
      <c r="K6" s="276">
        <v>60</v>
      </c>
      <c r="L6" s="277">
        <v>95</v>
      </c>
      <c r="M6" s="145">
        <v>19</v>
      </c>
      <c r="N6" s="145">
        <v>25</v>
      </c>
      <c r="O6" s="145">
        <v>5</v>
      </c>
      <c r="P6" s="145">
        <v>25</v>
      </c>
      <c r="Q6" s="145">
        <v>1</v>
      </c>
      <c r="R6" s="145">
        <v>25</v>
      </c>
      <c r="S6" s="308">
        <v>3</v>
      </c>
      <c r="V6" s="252"/>
      <c r="W6" s="252"/>
      <c r="X6" s="253"/>
      <c r="Y6" s="33"/>
      <c r="Z6" s="33"/>
      <c r="AA6" s="253"/>
    </row>
    <row r="7" spans="1:27" x14ac:dyDescent="0.25">
      <c r="A7" s="21" t="s">
        <v>89</v>
      </c>
      <c r="B7" s="21" t="s">
        <v>88</v>
      </c>
      <c r="C7" s="22">
        <f t="shared" si="0"/>
        <v>55.625</v>
      </c>
      <c r="D7" s="22" t="str">
        <f t="shared" si="1"/>
        <v>50 - 61</v>
      </c>
      <c r="E7" s="22">
        <f t="shared" si="2"/>
        <v>95.625</v>
      </c>
      <c r="F7" s="22" t="str">
        <f t="shared" si="3"/>
        <v>93 - 97</v>
      </c>
      <c r="G7" s="22">
        <f t="shared" si="4"/>
        <v>98.4375</v>
      </c>
      <c r="H7" s="22" t="str">
        <f t="shared" si="5"/>
        <v>96 - 99</v>
      </c>
      <c r="I7" s="274">
        <f t="shared" si="6"/>
        <v>40</v>
      </c>
      <c r="J7" s="275">
        <f t="shared" si="7"/>
        <v>2.8125</v>
      </c>
      <c r="K7" s="276">
        <v>60</v>
      </c>
      <c r="L7" s="277">
        <v>95</v>
      </c>
      <c r="M7" s="145">
        <v>178</v>
      </c>
      <c r="N7" s="145">
        <v>320</v>
      </c>
      <c r="O7" s="145">
        <v>128</v>
      </c>
      <c r="P7" s="145">
        <v>320</v>
      </c>
      <c r="Q7" s="145">
        <v>9</v>
      </c>
      <c r="R7" s="145">
        <v>320</v>
      </c>
      <c r="S7" s="308">
        <v>4</v>
      </c>
      <c r="V7" s="252"/>
      <c r="W7" s="252"/>
      <c r="X7" s="253"/>
      <c r="Y7" s="33"/>
      <c r="Z7" s="33"/>
      <c r="AA7" s="253"/>
    </row>
    <row r="8" spans="1:27" x14ac:dyDescent="0.25">
      <c r="A8" s="21" t="s">
        <v>141</v>
      </c>
      <c r="B8" s="21" t="s">
        <v>56</v>
      </c>
      <c r="C8" s="22">
        <f t="shared" si="0"/>
        <v>54.046997389033947</v>
      </c>
      <c r="D8" s="22" t="str">
        <f t="shared" si="1"/>
        <v>49 - 59</v>
      </c>
      <c r="E8" s="22">
        <f t="shared" si="2"/>
        <v>95.561357702349866</v>
      </c>
      <c r="F8" s="22" t="str">
        <f t="shared" si="3"/>
        <v>93 - 97</v>
      </c>
      <c r="G8" s="22">
        <f t="shared" si="4"/>
        <v>98.694516971279384</v>
      </c>
      <c r="H8" s="22" t="str">
        <f t="shared" si="5"/>
        <v>97 - 99</v>
      </c>
      <c r="I8" s="274">
        <f t="shared" si="6"/>
        <v>41.514360313315919</v>
      </c>
      <c r="J8" s="275">
        <f t="shared" si="7"/>
        <v>3.1331592689295178</v>
      </c>
      <c r="K8" s="276">
        <v>60</v>
      </c>
      <c r="L8" s="277">
        <v>95</v>
      </c>
      <c r="M8" s="145">
        <v>207</v>
      </c>
      <c r="N8" s="145">
        <v>383</v>
      </c>
      <c r="O8" s="145">
        <v>159</v>
      </c>
      <c r="P8" s="145">
        <v>383</v>
      </c>
      <c r="Q8" s="145">
        <v>12</v>
      </c>
      <c r="R8" s="145">
        <v>383</v>
      </c>
      <c r="S8" s="308">
        <v>5</v>
      </c>
      <c r="V8" s="252"/>
      <c r="W8" s="252"/>
      <c r="X8" s="253"/>
      <c r="Y8" s="33"/>
      <c r="Z8" s="33"/>
      <c r="AA8" s="253"/>
    </row>
    <row r="9" spans="1:27" x14ac:dyDescent="0.25">
      <c r="A9" s="21" t="s">
        <v>12</v>
      </c>
      <c r="B9" s="21" t="s">
        <v>46</v>
      </c>
      <c r="C9" s="22">
        <f t="shared" si="0"/>
        <v>71.09375</v>
      </c>
      <c r="D9" s="22" t="str">
        <f t="shared" si="1"/>
        <v>63 - 78</v>
      </c>
      <c r="E9" s="22">
        <f t="shared" si="2"/>
        <v>95.3125</v>
      </c>
      <c r="F9" s="22" t="str">
        <f t="shared" si="3"/>
        <v>90 - 98</v>
      </c>
      <c r="G9" s="22">
        <f t="shared" si="4"/>
        <v>98.4375</v>
      </c>
      <c r="H9" s="22" t="str">
        <f t="shared" si="5"/>
        <v>94 - 100</v>
      </c>
      <c r="I9" s="274">
        <f t="shared" si="6"/>
        <v>24.21875</v>
      </c>
      <c r="J9" s="275">
        <f t="shared" si="7"/>
        <v>3.125</v>
      </c>
      <c r="K9" s="276">
        <v>60</v>
      </c>
      <c r="L9" s="277">
        <v>95</v>
      </c>
      <c r="M9" s="145">
        <v>91</v>
      </c>
      <c r="N9" s="145">
        <v>128</v>
      </c>
      <c r="O9" s="145">
        <v>31</v>
      </c>
      <c r="P9" s="145">
        <v>128</v>
      </c>
      <c r="Q9" s="145">
        <v>4</v>
      </c>
      <c r="R9" s="145">
        <v>128</v>
      </c>
      <c r="S9" s="308">
        <v>6</v>
      </c>
      <c r="V9" s="252"/>
      <c r="W9" s="252"/>
      <c r="X9" s="253"/>
      <c r="Y9" s="33"/>
      <c r="Z9" s="33"/>
      <c r="AA9" s="253"/>
    </row>
    <row r="10" spans="1:27" x14ac:dyDescent="0.25">
      <c r="A10" s="21" t="s">
        <v>94</v>
      </c>
      <c r="B10" s="21" t="s">
        <v>93</v>
      </c>
      <c r="C10" s="22">
        <f t="shared" si="0"/>
        <v>64.397905759162299</v>
      </c>
      <c r="D10" s="22" t="str">
        <f t="shared" si="1"/>
        <v>57 - 71</v>
      </c>
      <c r="E10" s="22">
        <f t="shared" si="2"/>
        <v>94.240837696335078</v>
      </c>
      <c r="F10" s="22" t="str">
        <f t="shared" si="3"/>
        <v>90 - 97</v>
      </c>
      <c r="G10" s="22">
        <f t="shared" si="4"/>
        <v>94.764397905759154</v>
      </c>
      <c r="H10" s="22" t="str">
        <f t="shared" si="5"/>
        <v>91 - 97</v>
      </c>
      <c r="I10" s="274">
        <f t="shared" si="6"/>
        <v>29.842931937172779</v>
      </c>
      <c r="J10" s="275">
        <f t="shared" si="7"/>
        <v>0.52356020942407611</v>
      </c>
      <c r="K10" s="276">
        <v>60</v>
      </c>
      <c r="L10" s="277">
        <v>95</v>
      </c>
      <c r="M10" s="145">
        <v>123</v>
      </c>
      <c r="N10" s="145">
        <v>191</v>
      </c>
      <c r="O10" s="145">
        <v>57</v>
      </c>
      <c r="P10" s="145">
        <v>191</v>
      </c>
      <c r="Q10" s="145">
        <v>1</v>
      </c>
      <c r="R10" s="145">
        <v>191</v>
      </c>
      <c r="S10" s="308">
        <v>7</v>
      </c>
      <c r="V10" s="252"/>
      <c r="W10" s="252"/>
      <c r="X10" s="253"/>
      <c r="Y10" s="33"/>
      <c r="Z10" s="33"/>
      <c r="AA10" s="253"/>
    </row>
    <row r="11" spans="1:27" x14ac:dyDescent="0.25">
      <c r="A11" s="21" t="s">
        <v>66</v>
      </c>
      <c r="B11" s="21" t="s">
        <v>65</v>
      </c>
      <c r="C11" s="22">
        <f t="shared" si="0"/>
        <v>73.369565217391312</v>
      </c>
      <c r="D11" s="22" t="str">
        <f t="shared" si="1"/>
        <v>67 - 79</v>
      </c>
      <c r="E11" s="22">
        <f t="shared" si="2"/>
        <v>94.021739130434781</v>
      </c>
      <c r="F11" s="22" t="str">
        <f t="shared" si="3"/>
        <v>90 - 97</v>
      </c>
      <c r="G11" s="22">
        <f t="shared" si="4"/>
        <v>96.739130434782609</v>
      </c>
      <c r="H11" s="22" t="str">
        <f t="shared" si="5"/>
        <v>93 - 98</v>
      </c>
      <c r="I11" s="274">
        <f t="shared" si="6"/>
        <v>20.65217391304347</v>
      </c>
      <c r="J11" s="275">
        <f t="shared" si="7"/>
        <v>2.7173913043478279</v>
      </c>
      <c r="K11" s="276">
        <v>60</v>
      </c>
      <c r="L11" s="277">
        <v>95</v>
      </c>
      <c r="M11" s="145">
        <v>135</v>
      </c>
      <c r="N11" s="145">
        <v>184</v>
      </c>
      <c r="O11" s="145">
        <v>38</v>
      </c>
      <c r="P11" s="145">
        <v>184</v>
      </c>
      <c r="Q11" s="145">
        <v>5</v>
      </c>
      <c r="R11" s="145">
        <v>184</v>
      </c>
      <c r="S11" s="308">
        <v>8</v>
      </c>
      <c r="V11" s="252"/>
      <c r="W11" s="252"/>
      <c r="X11" s="253"/>
      <c r="Y11" s="33"/>
      <c r="Z11" s="33"/>
      <c r="AA11" s="253"/>
    </row>
    <row r="12" spans="1:27" x14ac:dyDescent="0.25">
      <c r="A12" s="21" t="s">
        <v>86</v>
      </c>
      <c r="B12" s="21" t="s">
        <v>85</v>
      </c>
      <c r="C12" s="22">
        <f t="shared" si="0"/>
        <v>61.95652173913043</v>
      </c>
      <c r="D12" s="22" t="str">
        <f t="shared" si="1"/>
        <v>55 - 69</v>
      </c>
      <c r="E12" s="22">
        <f t="shared" si="2"/>
        <v>93.478260869565219</v>
      </c>
      <c r="F12" s="22" t="str">
        <f t="shared" si="3"/>
        <v>89 - 96</v>
      </c>
      <c r="G12" s="22">
        <f t="shared" si="4"/>
        <v>98.369565217391312</v>
      </c>
      <c r="H12" s="22" t="str">
        <f t="shared" si="5"/>
        <v>95 - 99</v>
      </c>
      <c r="I12" s="274">
        <f t="shared" si="6"/>
        <v>31.521739130434788</v>
      </c>
      <c r="J12" s="275">
        <f t="shared" si="7"/>
        <v>4.8913043478260931</v>
      </c>
      <c r="K12" s="276">
        <v>60</v>
      </c>
      <c r="L12" s="277">
        <v>95</v>
      </c>
      <c r="M12" s="145">
        <v>114</v>
      </c>
      <c r="N12" s="145">
        <v>184</v>
      </c>
      <c r="O12" s="145">
        <v>58</v>
      </c>
      <c r="P12" s="145">
        <v>184</v>
      </c>
      <c r="Q12" s="145">
        <v>9</v>
      </c>
      <c r="R12" s="145">
        <v>184</v>
      </c>
      <c r="S12" s="308">
        <v>9</v>
      </c>
      <c r="V12" s="252"/>
      <c r="W12" s="33"/>
      <c r="X12" s="253"/>
      <c r="Y12" s="33"/>
      <c r="Z12" s="33"/>
      <c r="AA12" s="253"/>
    </row>
    <row r="13" spans="1:27" x14ac:dyDescent="0.25">
      <c r="A13" s="21" t="s">
        <v>83</v>
      </c>
      <c r="B13" s="21" t="s">
        <v>82</v>
      </c>
      <c r="C13" s="22">
        <f t="shared" si="0"/>
        <v>62.882096069869</v>
      </c>
      <c r="D13" s="22" t="str">
        <f t="shared" si="1"/>
        <v>56 - 69</v>
      </c>
      <c r="E13" s="22">
        <f t="shared" si="2"/>
        <v>93.449781659388648</v>
      </c>
      <c r="F13" s="22" t="str">
        <f t="shared" si="3"/>
        <v>89 - 96</v>
      </c>
      <c r="G13" s="22">
        <f t="shared" si="4"/>
        <v>95.633187772925766</v>
      </c>
      <c r="H13" s="22" t="str">
        <f t="shared" si="5"/>
        <v>92 - 98</v>
      </c>
      <c r="I13" s="274">
        <f t="shared" si="6"/>
        <v>30.567685589519648</v>
      </c>
      <c r="J13" s="275">
        <f t="shared" si="7"/>
        <v>2.1834061135371172</v>
      </c>
      <c r="K13" s="276">
        <v>60</v>
      </c>
      <c r="L13" s="277">
        <v>95</v>
      </c>
      <c r="M13" s="145">
        <v>144</v>
      </c>
      <c r="N13" s="145">
        <v>229</v>
      </c>
      <c r="O13" s="145">
        <v>70</v>
      </c>
      <c r="P13" s="145">
        <v>229</v>
      </c>
      <c r="Q13" s="145">
        <v>5</v>
      </c>
      <c r="R13" s="145">
        <v>229</v>
      </c>
      <c r="S13" s="308">
        <v>10</v>
      </c>
      <c r="V13" s="252"/>
      <c r="W13" s="252"/>
      <c r="X13" s="253"/>
      <c r="Y13" s="33"/>
      <c r="Z13" s="33"/>
      <c r="AA13" s="253"/>
    </row>
    <row r="14" spans="1:27" x14ac:dyDescent="0.25">
      <c r="A14" s="21" t="s">
        <v>142</v>
      </c>
      <c r="B14" s="21" t="s">
        <v>63</v>
      </c>
      <c r="C14" s="22">
        <f t="shared" si="0"/>
        <v>58.452138492871683</v>
      </c>
      <c r="D14" s="22" t="str">
        <f t="shared" si="1"/>
        <v>54 - 63</v>
      </c>
      <c r="E14" s="22">
        <f t="shared" si="2"/>
        <v>93.075356415478609</v>
      </c>
      <c r="F14" s="22" t="str">
        <f t="shared" si="3"/>
        <v>90 - 95</v>
      </c>
      <c r="G14" s="22">
        <f t="shared" si="4"/>
        <v>96.334012219959263</v>
      </c>
      <c r="H14" s="22" t="str">
        <f t="shared" si="5"/>
        <v>94 - 98</v>
      </c>
      <c r="I14" s="274">
        <f t="shared" si="6"/>
        <v>34.623217922606926</v>
      </c>
      <c r="J14" s="275">
        <f t="shared" si="7"/>
        <v>3.2586558044806537</v>
      </c>
      <c r="K14" s="276">
        <v>60</v>
      </c>
      <c r="L14" s="277">
        <v>95</v>
      </c>
      <c r="M14" s="145">
        <v>287</v>
      </c>
      <c r="N14" s="145">
        <v>491</v>
      </c>
      <c r="O14" s="145">
        <v>170</v>
      </c>
      <c r="P14" s="145">
        <v>491</v>
      </c>
      <c r="Q14" s="145">
        <v>16</v>
      </c>
      <c r="R14" s="145">
        <v>491</v>
      </c>
      <c r="S14" s="308">
        <v>11</v>
      </c>
      <c r="V14" s="252"/>
      <c r="W14" s="252"/>
      <c r="X14" s="253"/>
      <c r="Y14" s="33"/>
      <c r="Z14" s="33"/>
      <c r="AA14" s="253"/>
    </row>
    <row r="15" spans="1:27" x14ac:dyDescent="0.25">
      <c r="A15" s="21" t="s">
        <v>74</v>
      </c>
      <c r="B15" s="21" t="s">
        <v>73</v>
      </c>
      <c r="C15" s="22">
        <f t="shared" si="0"/>
        <v>85.714285714285708</v>
      </c>
      <c r="D15" s="22" t="str">
        <f t="shared" si="1"/>
        <v>69 - 94</v>
      </c>
      <c r="E15" s="22">
        <f t="shared" si="2"/>
        <v>92.857142857142861</v>
      </c>
      <c r="F15" s="22" t="str">
        <f t="shared" si="3"/>
        <v>77 - 98</v>
      </c>
      <c r="G15" s="22">
        <f t="shared" si="4"/>
        <v>92.857142857142861</v>
      </c>
      <c r="H15" s="22" t="str">
        <f t="shared" si="5"/>
        <v>77 - 98</v>
      </c>
      <c r="I15" s="274">
        <f t="shared" si="6"/>
        <v>7.142857142857153</v>
      </c>
      <c r="J15" s="275">
        <f t="shared" si="7"/>
        <v>0</v>
      </c>
      <c r="K15" s="276">
        <v>60</v>
      </c>
      <c r="L15" s="277">
        <v>95</v>
      </c>
      <c r="M15" s="145">
        <v>24</v>
      </c>
      <c r="N15" s="145">
        <v>28</v>
      </c>
      <c r="O15" s="145">
        <v>2</v>
      </c>
      <c r="P15" s="145">
        <v>28</v>
      </c>
      <c r="Q15" s="145">
        <v>0</v>
      </c>
      <c r="R15" s="145">
        <v>28</v>
      </c>
      <c r="S15" s="308">
        <v>12</v>
      </c>
      <c r="V15" s="252"/>
      <c r="W15" s="252"/>
      <c r="X15" s="253"/>
      <c r="Y15" s="33"/>
      <c r="Z15" s="33"/>
      <c r="AA15" s="253"/>
    </row>
    <row r="16" spans="1:27" x14ac:dyDescent="0.25">
      <c r="A16" s="21" t="s">
        <v>241</v>
      </c>
      <c r="B16" s="21" t="s">
        <v>185</v>
      </c>
      <c r="C16" s="22">
        <f t="shared" si="0"/>
        <v>64.78190630048465</v>
      </c>
      <c r="D16" s="22" t="str">
        <f t="shared" si="1"/>
        <v>61 - 68</v>
      </c>
      <c r="E16" s="22">
        <f t="shared" si="2"/>
        <v>92.730210016155084</v>
      </c>
      <c r="F16" s="22" t="str">
        <f t="shared" si="3"/>
        <v>90 - 95</v>
      </c>
      <c r="G16" s="22">
        <f t="shared" si="4"/>
        <v>96.284329563812605</v>
      </c>
      <c r="H16" s="22" t="str">
        <f t="shared" si="5"/>
        <v>94 - 98</v>
      </c>
      <c r="I16" s="274">
        <f t="shared" si="6"/>
        <v>27.948303715670434</v>
      </c>
      <c r="J16" s="275">
        <f t="shared" si="7"/>
        <v>3.5541195476575211</v>
      </c>
      <c r="K16" s="276">
        <v>60</v>
      </c>
      <c r="L16" s="277">
        <v>95</v>
      </c>
      <c r="M16" s="145">
        <v>401</v>
      </c>
      <c r="N16" s="145">
        <v>619</v>
      </c>
      <c r="O16" s="145">
        <v>173</v>
      </c>
      <c r="P16" s="145">
        <v>619</v>
      </c>
      <c r="Q16" s="145">
        <v>22</v>
      </c>
      <c r="R16" s="145">
        <v>619</v>
      </c>
      <c r="S16" s="308">
        <v>13</v>
      </c>
      <c r="V16" s="252"/>
      <c r="W16" s="252"/>
      <c r="X16" s="253"/>
      <c r="Y16" s="33"/>
      <c r="Z16" s="33"/>
      <c r="AA16" s="253"/>
    </row>
    <row r="17" spans="1:27" x14ac:dyDescent="0.25">
      <c r="A17" s="21" t="s">
        <v>140</v>
      </c>
      <c r="B17" s="21" t="s">
        <v>58</v>
      </c>
      <c r="C17" s="22">
        <f t="shared" si="0"/>
        <v>79.56204379562044</v>
      </c>
      <c r="D17" s="22" t="str">
        <f t="shared" si="1"/>
        <v>75 - 83</v>
      </c>
      <c r="E17" s="22">
        <f t="shared" si="2"/>
        <v>92.700729927007302</v>
      </c>
      <c r="F17" s="22" t="str">
        <f t="shared" si="3"/>
        <v>90 - 95</v>
      </c>
      <c r="G17" s="22">
        <f t="shared" si="4"/>
        <v>95.133819951338197</v>
      </c>
      <c r="H17" s="22" t="str">
        <f t="shared" si="5"/>
        <v>93 - 97</v>
      </c>
      <c r="I17" s="274">
        <f t="shared" si="6"/>
        <v>13.138686131386862</v>
      </c>
      <c r="J17" s="275">
        <f t="shared" si="7"/>
        <v>2.4330900243308946</v>
      </c>
      <c r="K17" s="276">
        <v>60</v>
      </c>
      <c r="L17" s="277">
        <v>95</v>
      </c>
      <c r="M17" s="145">
        <v>327</v>
      </c>
      <c r="N17" s="145">
        <v>411</v>
      </c>
      <c r="O17" s="145">
        <v>54</v>
      </c>
      <c r="P17" s="145">
        <v>411</v>
      </c>
      <c r="Q17" s="145">
        <v>10</v>
      </c>
      <c r="R17" s="145">
        <v>411</v>
      </c>
      <c r="S17" s="308">
        <v>14</v>
      </c>
      <c r="V17" s="252"/>
      <c r="W17" s="252"/>
      <c r="X17" s="253"/>
      <c r="Y17" s="33"/>
      <c r="Z17" s="33"/>
      <c r="AA17" s="253"/>
    </row>
    <row r="18" spans="1:27" x14ac:dyDescent="0.25">
      <c r="A18" s="21" t="s">
        <v>61</v>
      </c>
      <c r="B18" s="21" t="s">
        <v>60</v>
      </c>
      <c r="C18" s="22">
        <f t="shared" si="0"/>
        <v>83.018867924528308</v>
      </c>
      <c r="D18" s="22" t="str">
        <f t="shared" si="1"/>
        <v>75 - 89</v>
      </c>
      <c r="E18" s="22">
        <f t="shared" si="2"/>
        <v>92.452830188679243</v>
      </c>
      <c r="F18" s="22" t="str">
        <f t="shared" si="3"/>
        <v>86 - 96</v>
      </c>
      <c r="G18" s="22">
        <f t="shared" si="4"/>
        <v>95.283018867924525</v>
      </c>
      <c r="H18" s="22" t="str">
        <f t="shared" si="5"/>
        <v>89 - 98</v>
      </c>
      <c r="I18" s="274">
        <f t="shared" si="6"/>
        <v>9.4339622641509351</v>
      </c>
      <c r="J18" s="275">
        <f t="shared" si="7"/>
        <v>2.8301886792452819</v>
      </c>
      <c r="K18" s="276">
        <v>60</v>
      </c>
      <c r="L18" s="277">
        <v>95</v>
      </c>
      <c r="M18" s="145">
        <v>88</v>
      </c>
      <c r="N18" s="145">
        <v>106</v>
      </c>
      <c r="O18" s="145">
        <v>10</v>
      </c>
      <c r="P18" s="145">
        <v>106</v>
      </c>
      <c r="Q18" s="145">
        <v>3</v>
      </c>
      <c r="R18" s="145">
        <v>106</v>
      </c>
      <c r="S18" s="308">
        <v>15</v>
      </c>
      <c r="V18" s="252"/>
      <c r="W18" s="252"/>
      <c r="X18" s="253"/>
      <c r="Y18" s="33"/>
      <c r="Z18" s="33"/>
      <c r="AA18" s="253"/>
    </row>
    <row r="19" spans="1:27" x14ac:dyDescent="0.25">
      <c r="A19" s="21" t="s">
        <v>139</v>
      </c>
      <c r="B19" s="21" t="s">
        <v>159</v>
      </c>
      <c r="C19" s="22">
        <f t="shared" si="0"/>
        <v>63.282571912013537</v>
      </c>
      <c r="D19" s="22" t="str">
        <f t="shared" si="1"/>
        <v>59 - 67</v>
      </c>
      <c r="E19" s="22">
        <f t="shared" si="2"/>
        <v>92.216582064297796</v>
      </c>
      <c r="F19" s="22" t="str">
        <f t="shared" si="3"/>
        <v>90 - 94</v>
      </c>
      <c r="G19" s="22">
        <f t="shared" si="4"/>
        <v>94.75465313028765</v>
      </c>
      <c r="H19" s="22" t="str">
        <f t="shared" si="5"/>
        <v>93 - 96</v>
      </c>
      <c r="I19" s="274">
        <f t="shared" si="6"/>
        <v>28.934010152284259</v>
      </c>
      <c r="J19" s="275">
        <f t="shared" si="7"/>
        <v>2.538071065989854</v>
      </c>
      <c r="K19" s="276">
        <v>60</v>
      </c>
      <c r="L19" s="277">
        <v>95</v>
      </c>
      <c r="M19" s="145">
        <v>374</v>
      </c>
      <c r="N19" s="145">
        <v>591</v>
      </c>
      <c r="O19" s="145">
        <v>171</v>
      </c>
      <c r="P19" s="145">
        <v>591</v>
      </c>
      <c r="Q19" s="145">
        <v>15</v>
      </c>
      <c r="R19" s="145">
        <v>591</v>
      </c>
      <c r="S19" s="308">
        <v>16</v>
      </c>
      <c r="V19" s="252"/>
      <c r="W19" s="252"/>
      <c r="X19" s="253"/>
      <c r="Y19" s="33"/>
      <c r="Z19" s="33"/>
      <c r="AA19" s="253"/>
    </row>
    <row r="20" spans="1:27" x14ac:dyDescent="0.25">
      <c r="A20" s="21" t="s">
        <v>80</v>
      </c>
      <c r="B20" s="21" t="s">
        <v>79</v>
      </c>
      <c r="C20" s="22">
        <f t="shared" si="0"/>
        <v>56.852791878172596</v>
      </c>
      <c r="D20" s="22" t="str">
        <f t="shared" si="1"/>
        <v>50 - 64</v>
      </c>
      <c r="E20" s="22">
        <f t="shared" si="2"/>
        <v>91.878172588832484</v>
      </c>
      <c r="F20" s="22" t="str">
        <f t="shared" si="3"/>
        <v>87 - 95</v>
      </c>
      <c r="G20" s="22">
        <f t="shared" si="4"/>
        <v>96.44670050761421</v>
      </c>
      <c r="H20" s="22" t="str">
        <f t="shared" si="5"/>
        <v>93 - 98</v>
      </c>
      <c r="I20" s="274">
        <f t="shared" si="6"/>
        <v>35.025380710659888</v>
      </c>
      <c r="J20" s="275">
        <f t="shared" si="7"/>
        <v>4.5685279187817258</v>
      </c>
      <c r="K20" s="276">
        <v>60</v>
      </c>
      <c r="L20" s="277">
        <v>95</v>
      </c>
      <c r="M20" s="145">
        <v>112</v>
      </c>
      <c r="N20" s="145">
        <v>197</v>
      </c>
      <c r="O20" s="145">
        <v>69</v>
      </c>
      <c r="P20" s="145">
        <v>197</v>
      </c>
      <c r="Q20" s="145">
        <v>9</v>
      </c>
      <c r="R20" s="145">
        <v>197</v>
      </c>
      <c r="S20" s="308">
        <v>17</v>
      </c>
      <c r="V20" s="252"/>
      <c r="W20" s="252"/>
      <c r="X20" s="253"/>
      <c r="Y20" s="33"/>
      <c r="Z20" s="33"/>
      <c r="AA20" s="253"/>
    </row>
    <row r="21" spans="1:27" x14ac:dyDescent="0.25">
      <c r="A21" s="21" t="s">
        <v>44</v>
      </c>
      <c r="B21" s="21" t="s">
        <v>43</v>
      </c>
      <c r="C21" s="22">
        <f t="shared" si="0"/>
        <v>34.214876033057848</v>
      </c>
      <c r="D21" s="22" t="str">
        <f t="shared" si="1"/>
        <v>31 - 38</v>
      </c>
      <c r="E21" s="22">
        <f t="shared" si="2"/>
        <v>91.735537190082653</v>
      </c>
      <c r="F21" s="22" t="str">
        <f t="shared" si="3"/>
        <v>89 - 94</v>
      </c>
      <c r="G21" s="22">
        <f t="shared" si="4"/>
        <v>94.710743801652896</v>
      </c>
      <c r="H21" s="22" t="str">
        <f t="shared" si="5"/>
        <v>93 - 96</v>
      </c>
      <c r="I21" s="274">
        <f t="shared" si="6"/>
        <v>57.520661157024804</v>
      </c>
      <c r="J21" s="275">
        <f t="shared" si="7"/>
        <v>2.9752066115702434</v>
      </c>
      <c r="K21" s="276">
        <v>60</v>
      </c>
      <c r="L21" s="277">
        <v>95</v>
      </c>
      <c r="M21" s="145">
        <v>207</v>
      </c>
      <c r="N21" s="145">
        <v>605</v>
      </c>
      <c r="O21" s="145">
        <v>348</v>
      </c>
      <c r="P21" s="145">
        <v>605</v>
      </c>
      <c r="Q21" s="145">
        <v>18</v>
      </c>
      <c r="R21" s="145">
        <v>605</v>
      </c>
      <c r="S21" s="308">
        <v>18</v>
      </c>
      <c r="V21" s="252"/>
      <c r="W21" s="252"/>
      <c r="X21" s="253"/>
      <c r="Y21" s="33"/>
      <c r="Z21" s="33"/>
      <c r="AA21" s="253"/>
    </row>
    <row r="22" spans="1:27" x14ac:dyDescent="0.25">
      <c r="A22" s="21" t="s">
        <v>71</v>
      </c>
      <c r="B22" s="21" t="s">
        <v>70</v>
      </c>
      <c r="C22" s="22">
        <f t="shared" si="0"/>
        <v>75</v>
      </c>
      <c r="D22" s="22" t="str">
        <f t="shared" si="1"/>
        <v>47 - 91</v>
      </c>
      <c r="E22" s="22">
        <f t="shared" si="2"/>
        <v>91.666666666666657</v>
      </c>
      <c r="F22" s="22" t="str">
        <f t="shared" si="3"/>
        <v>65 - 99</v>
      </c>
      <c r="G22" s="22">
        <f t="shared" si="4"/>
        <v>91.666666666666657</v>
      </c>
      <c r="H22" s="22" t="str">
        <f t="shared" si="5"/>
        <v>65 - 99</v>
      </c>
      <c r="I22" s="274">
        <f t="shared" si="6"/>
        <v>16.666666666666657</v>
      </c>
      <c r="J22" s="275">
        <f t="shared" si="7"/>
        <v>0</v>
      </c>
      <c r="K22" s="276">
        <v>60</v>
      </c>
      <c r="L22" s="277">
        <v>95</v>
      </c>
      <c r="M22" s="145">
        <v>9</v>
      </c>
      <c r="N22" s="145">
        <v>12</v>
      </c>
      <c r="O22" s="145">
        <v>2</v>
      </c>
      <c r="P22" s="145">
        <v>12</v>
      </c>
      <c r="Q22" s="145">
        <v>0</v>
      </c>
      <c r="R22" s="145">
        <v>12</v>
      </c>
      <c r="S22" s="308">
        <v>19</v>
      </c>
      <c r="V22" s="252"/>
      <c r="W22" s="252"/>
      <c r="X22" s="253"/>
      <c r="Y22" s="33"/>
      <c r="Z22" s="33"/>
      <c r="AA22" s="253"/>
    </row>
    <row r="23" spans="1:27" x14ac:dyDescent="0.25">
      <c r="A23" s="21" t="s">
        <v>106</v>
      </c>
      <c r="B23" s="21" t="s">
        <v>105</v>
      </c>
      <c r="C23" s="22">
        <f t="shared" si="0"/>
        <v>43.601895734597157</v>
      </c>
      <c r="D23" s="22" t="str">
        <f t="shared" si="1"/>
        <v>39 - 48</v>
      </c>
      <c r="E23" s="22">
        <f t="shared" si="2"/>
        <v>91.232227488151665</v>
      </c>
      <c r="F23" s="22" t="str">
        <f t="shared" si="3"/>
        <v>88 - 94</v>
      </c>
      <c r="G23" s="22">
        <f t="shared" si="4"/>
        <v>96.682464454976298</v>
      </c>
      <c r="H23" s="22" t="str">
        <f t="shared" si="5"/>
        <v>95 - 98</v>
      </c>
      <c r="I23" s="274">
        <f t="shared" si="6"/>
        <v>47.630331753554508</v>
      </c>
      <c r="J23" s="275">
        <f t="shared" si="7"/>
        <v>5.4502369668246331</v>
      </c>
      <c r="K23" s="276">
        <v>60</v>
      </c>
      <c r="L23" s="277">
        <v>95</v>
      </c>
      <c r="M23" s="145">
        <v>184</v>
      </c>
      <c r="N23" s="145">
        <v>422</v>
      </c>
      <c r="O23" s="145">
        <v>201</v>
      </c>
      <c r="P23" s="145">
        <v>422</v>
      </c>
      <c r="Q23" s="145">
        <v>23</v>
      </c>
      <c r="R23" s="145">
        <v>422</v>
      </c>
      <c r="S23" s="308">
        <v>20</v>
      </c>
      <c r="V23" s="252"/>
      <c r="W23" s="252"/>
      <c r="X23" s="253"/>
      <c r="Y23" s="33"/>
      <c r="Z23" s="33"/>
      <c r="AA23" s="253"/>
    </row>
    <row r="24" spans="1:27" x14ac:dyDescent="0.25">
      <c r="A24" s="21" t="s">
        <v>49</v>
      </c>
      <c r="B24" s="21" t="s">
        <v>48</v>
      </c>
      <c r="C24" s="22">
        <f t="shared" si="0"/>
        <v>55.462184873949582</v>
      </c>
      <c r="D24" s="22" t="str">
        <f t="shared" si="1"/>
        <v>47 - 64</v>
      </c>
      <c r="E24" s="22">
        <f t="shared" si="2"/>
        <v>90.756302521008408</v>
      </c>
      <c r="F24" s="22" t="str">
        <f t="shared" si="3"/>
        <v>84 - 95</v>
      </c>
      <c r="G24" s="22">
        <f t="shared" si="4"/>
        <v>94.9579831932773</v>
      </c>
      <c r="H24" s="22" t="str">
        <f t="shared" si="5"/>
        <v>89 - 98</v>
      </c>
      <c r="I24" s="274">
        <f t="shared" si="6"/>
        <v>35.294117647058826</v>
      </c>
      <c r="J24" s="275">
        <f t="shared" si="7"/>
        <v>4.2016806722688926</v>
      </c>
      <c r="K24" s="276">
        <v>60</v>
      </c>
      <c r="L24" s="277">
        <v>95</v>
      </c>
      <c r="M24" s="145">
        <v>66</v>
      </c>
      <c r="N24" s="145">
        <v>119</v>
      </c>
      <c r="O24" s="145">
        <v>42</v>
      </c>
      <c r="P24" s="145">
        <v>119</v>
      </c>
      <c r="Q24" s="145">
        <v>5</v>
      </c>
      <c r="R24" s="145">
        <v>119</v>
      </c>
      <c r="S24" s="308">
        <v>21</v>
      </c>
      <c r="V24" s="252"/>
      <c r="W24" s="33"/>
      <c r="X24" s="253"/>
      <c r="Y24" s="33"/>
      <c r="Z24" s="33"/>
      <c r="AA24" s="253"/>
    </row>
    <row r="25" spans="1:27" x14ac:dyDescent="0.25">
      <c r="A25" s="21" t="s">
        <v>42</v>
      </c>
      <c r="B25" s="21" t="s">
        <v>41</v>
      </c>
      <c r="C25" s="22">
        <f t="shared" si="0"/>
        <v>23.076923076923077</v>
      </c>
      <c r="D25" s="22" t="str">
        <f t="shared" si="1"/>
        <v>11 - 42</v>
      </c>
      <c r="E25" s="22">
        <f t="shared" si="2"/>
        <v>88.461538461538453</v>
      </c>
      <c r="F25" s="22" t="str">
        <f t="shared" si="3"/>
        <v>71 - 96</v>
      </c>
      <c r="G25" s="22">
        <f t="shared" si="4"/>
        <v>96.15384615384616</v>
      </c>
      <c r="H25" s="22" t="str">
        <f t="shared" si="5"/>
        <v>81 - 99</v>
      </c>
      <c r="I25" s="274">
        <f t="shared" si="6"/>
        <v>65.384615384615373</v>
      </c>
      <c r="J25" s="275">
        <f t="shared" si="7"/>
        <v>7.6923076923077076</v>
      </c>
      <c r="K25" s="276">
        <v>60</v>
      </c>
      <c r="L25" s="277">
        <v>95</v>
      </c>
      <c r="M25" s="145">
        <v>6</v>
      </c>
      <c r="N25" s="145">
        <v>26</v>
      </c>
      <c r="O25" s="145">
        <v>17</v>
      </c>
      <c r="P25" s="145">
        <v>26</v>
      </c>
      <c r="Q25" s="145">
        <v>2</v>
      </c>
      <c r="R25" s="145">
        <v>26</v>
      </c>
      <c r="S25" s="308">
        <v>22</v>
      </c>
      <c r="V25" s="252"/>
      <c r="W25" s="33"/>
      <c r="X25" s="253"/>
      <c r="Y25" s="33"/>
      <c r="Z25" s="33"/>
      <c r="AA25" s="253"/>
    </row>
    <row r="26" spans="1:27" x14ac:dyDescent="0.25">
      <c r="A26" s="21" t="s">
        <v>109</v>
      </c>
      <c r="B26" s="21" t="s">
        <v>108</v>
      </c>
      <c r="C26" s="22">
        <f t="shared" si="0"/>
        <v>59.285714285714285</v>
      </c>
      <c r="D26" s="22" t="str">
        <f t="shared" si="1"/>
        <v>51 - 67</v>
      </c>
      <c r="E26" s="22">
        <f t="shared" si="2"/>
        <v>87.857142857142861</v>
      </c>
      <c r="F26" s="22" t="str">
        <f t="shared" si="3"/>
        <v>81 - 92</v>
      </c>
      <c r="G26" s="22">
        <f t="shared" si="4"/>
        <v>92.857142857142861</v>
      </c>
      <c r="H26" s="22" t="str">
        <f t="shared" si="5"/>
        <v>87 - 96</v>
      </c>
      <c r="I26" s="274">
        <f t="shared" si="6"/>
        <v>28.571428571428577</v>
      </c>
      <c r="J26" s="275">
        <f t="shared" si="7"/>
        <v>5</v>
      </c>
      <c r="K26" s="276">
        <v>60</v>
      </c>
      <c r="L26" s="277">
        <v>95</v>
      </c>
      <c r="M26" s="145">
        <v>83</v>
      </c>
      <c r="N26" s="145">
        <v>140</v>
      </c>
      <c r="O26" s="145">
        <v>40</v>
      </c>
      <c r="P26" s="145">
        <v>140</v>
      </c>
      <c r="Q26" s="145">
        <v>7</v>
      </c>
      <c r="R26" s="145">
        <v>140</v>
      </c>
      <c r="S26" s="308">
        <v>23</v>
      </c>
      <c r="V26" s="252"/>
      <c r="W26" s="252"/>
      <c r="X26" s="253"/>
      <c r="Y26" s="33"/>
      <c r="Z26" s="33"/>
      <c r="AA26" s="253"/>
    </row>
    <row r="27" spans="1:27" x14ac:dyDescent="0.25">
      <c r="A27" s="21" t="s">
        <v>143</v>
      </c>
      <c r="B27" s="21" t="s">
        <v>68</v>
      </c>
      <c r="C27" s="22">
        <f t="shared" si="0"/>
        <v>54.177897574123989</v>
      </c>
      <c r="D27" s="22" t="str">
        <f t="shared" si="1"/>
        <v>49 - 59</v>
      </c>
      <c r="E27" s="22">
        <f t="shared" si="2"/>
        <v>86.79245283018868</v>
      </c>
      <c r="F27" s="22" t="str">
        <f t="shared" si="3"/>
        <v>83 - 90</v>
      </c>
      <c r="G27" s="22">
        <f t="shared" si="4"/>
        <v>92.183288409703508</v>
      </c>
      <c r="H27" s="22" t="str">
        <f t="shared" si="5"/>
        <v>89 - 95</v>
      </c>
      <c r="I27" s="274">
        <f t="shared" si="6"/>
        <v>32.614555256064691</v>
      </c>
      <c r="J27" s="275">
        <f t="shared" si="7"/>
        <v>5.3908355795148282</v>
      </c>
      <c r="K27" s="276">
        <v>60</v>
      </c>
      <c r="L27" s="277">
        <v>95</v>
      </c>
      <c r="M27" s="145">
        <v>201</v>
      </c>
      <c r="N27" s="145">
        <v>371</v>
      </c>
      <c r="O27" s="145">
        <v>121</v>
      </c>
      <c r="P27" s="145">
        <v>371</v>
      </c>
      <c r="Q27" s="145">
        <v>20</v>
      </c>
      <c r="R27" s="145">
        <v>371</v>
      </c>
      <c r="S27" s="308">
        <v>24</v>
      </c>
      <c r="V27" s="252"/>
      <c r="W27" s="252"/>
      <c r="X27" s="253"/>
      <c r="Y27" s="33"/>
      <c r="Z27" s="33"/>
      <c r="AA27" s="253"/>
    </row>
    <row r="28" spans="1:27" x14ac:dyDescent="0.25">
      <c r="A28" s="21" t="s">
        <v>91</v>
      </c>
      <c r="B28" s="21" t="s">
        <v>90</v>
      </c>
      <c r="C28" s="22">
        <f t="shared" si="0"/>
        <v>55.141843971631211</v>
      </c>
      <c r="D28" s="22" t="str">
        <f t="shared" si="1"/>
        <v>51 - 59</v>
      </c>
      <c r="E28" s="22">
        <f t="shared" si="2"/>
        <v>86.524822695035468</v>
      </c>
      <c r="F28" s="22" t="str">
        <f t="shared" si="3"/>
        <v>83 - 89</v>
      </c>
      <c r="G28" s="22">
        <f t="shared" si="4"/>
        <v>89.539007092198588</v>
      </c>
      <c r="H28" s="22" t="str">
        <f t="shared" si="5"/>
        <v>87 - 92</v>
      </c>
      <c r="I28" s="274">
        <f t="shared" si="6"/>
        <v>31.382978723404257</v>
      </c>
      <c r="J28" s="275">
        <f t="shared" si="7"/>
        <v>3.0141843971631204</v>
      </c>
      <c r="K28" s="276">
        <v>60</v>
      </c>
      <c r="L28" s="277">
        <v>95</v>
      </c>
      <c r="M28" s="145">
        <v>311</v>
      </c>
      <c r="N28" s="145">
        <v>564</v>
      </c>
      <c r="O28" s="145">
        <v>177</v>
      </c>
      <c r="P28" s="145">
        <v>564</v>
      </c>
      <c r="Q28" s="145">
        <v>17</v>
      </c>
      <c r="R28" s="145">
        <v>564</v>
      </c>
      <c r="S28" s="308">
        <v>25</v>
      </c>
      <c r="V28" s="252"/>
      <c r="W28" s="252"/>
      <c r="X28" s="253"/>
      <c r="Y28" s="33"/>
      <c r="Z28" s="33"/>
      <c r="AA28" s="253"/>
    </row>
    <row r="29" spans="1:27" x14ac:dyDescent="0.25">
      <c r="A29" s="21" t="s">
        <v>97</v>
      </c>
      <c r="B29" s="21" t="s">
        <v>96</v>
      </c>
      <c r="C29" s="22">
        <f t="shared" si="0"/>
        <v>44.285714285714285</v>
      </c>
      <c r="D29" s="22" t="str">
        <f t="shared" si="1"/>
        <v>36 - 53</v>
      </c>
      <c r="E29" s="22">
        <f t="shared" si="2"/>
        <v>85.714285714285708</v>
      </c>
      <c r="F29" s="22" t="str">
        <f t="shared" si="3"/>
        <v>79 - 91</v>
      </c>
      <c r="G29" s="22">
        <f t="shared" si="4"/>
        <v>90.714285714285708</v>
      </c>
      <c r="H29" s="22" t="str">
        <f t="shared" si="5"/>
        <v>85 - 94</v>
      </c>
      <c r="I29" s="274">
        <f t="shared" si="6"/>
        <v>41.428571428571423</v>
      </c>
      <c r="J29" s="275">
        <f t="shared" si="7"/>
        <v>5</v>
      </c>
      <c r="K29" s="276">
        <v>60</v>
      </c>
      <c r="L29" s="277">
        <v>95</v>
      </c>
      <c r="M29" s="145">
        <v>62</v>
      </c>
      <c r="N29" s="145">
        <v>140</v>
      </c>
      <c r="O29" s="145">
        <v>58</v>
      </c>
      <c r="P29" s="145">
        <v>140</v>
      </c>
      <c r="Q29" s="145">
        <v>7</v>
      </c>
      <c r="R29" s="145">
        <v>140</v>
      </c>
      <c r="S29" s="308">
        <v>26</v>
      </c>
      <c r="V29" s="252"/>
      <c r="W29" s="33"/>
      <c r="X29" s="253"/>
      <c r="Y29" s="33"/>
      <c r="Z29" s="33"/>
      <c r="AA29" s="253"/>
    </row>
    <row r="30" spans="1:27" x14ac:dyDescent="0.25">
      <c r="A30" s="21" t="s">
        <v>77</v>
      </c>
      <c r="B30" s="21" t="s">
        <v>76</v>
      </c>
      <c r="C30" s="22">
        <f t="shared" si="0"/>
        <v>55.000000000000007</v>
      </c>
      <c r="D30" s="22" t="str">
        <f t="shared" si="1"/>
        <v>34 - 74</v>
      </c>
      <c r="E30" s="22">
        <f t="shared" si="2"/>
        <v>85</v>
      </c>
      <c r="F30" s="22" t="str">
        <f t="shared" si="3"/>
        <v>64 - 95</v>
      </c>
      <c r="G30" s="22">
        <f t="shared" si="4"/>
        <v>100</v>
      </c>
      <c r="H30" s="22" t="str">
        <f t="shared" si="5"/>
        <v>84 - 100</v>
      </c>
      <c r="I30" s="274">
        <f t="shared" si="6"/>
        <v>29.999999999999993</v>
      </c>
      <c r="J30" s="275">
        <f t="shared" si="7"/>
        <v>15</v>
      </c>
      <c r="K30" s="276">
        <v>60</v>
      </c>
      <c r="L30" s="277">
        <v>95</v>
      </c>
      <c r="M30" s="145">
        <v>11</v>
      </c>
      <c r="N30" s="145">
        <v>20</v>
      </c>
      <c r="O30" s="145">
        <v>6</v>
      </c>
      <c r="P30" s="145">
        <v>20</v>
      </c>
      <c r="Q30" s="145">
        <v>3</v>
      </c>
      <c r="R30" s="145">
        <v>20</v>
      </c>
      <c r="S30" s="308">
        <v>27</v>
      </c>
      <c r="V30" s="252"/>
      <c r="W30" s="252"/>
      <c r="X30" s="253"/>
      <c r="Y30" s="33"/>
      <c r="Z30" s="33"/>
      <c r="AA30" s="253"/>
    </row>
    <row r="31" spans="1:27" x14ac:dyDescent="0.25">
      <c r="A31" s="21" t="s">
        <v>100</v>
      </c>
      <c r="B31" s="21" t="s">
        <v>99</v>
      </c>
      <c r="C31" s="22">
        <f t="shared" si="0"/>
        <v>61.111111111111114</v>
      </c>
      <c r="D31" s="22" t="str">
        <f t="shared" si="1"/>
        <v>39 - 80</v>
      </c>
      <c r="E31" s="22">
        <f t="shared" si="2"/>
        <v>83.333333333333343</v>
      </c>
      <c r="F31" s="22" t="str">
        <f t="shared" si="3"/>
        <v>61 - 94</v>
      </c>
      <c r="G31" s="22">
        <f t="shared" si="4"/>
        <v>94.444444444444443</v>
      </c>
      <c r="H31" s="22" t="str">
        <f t="shared" si="5"/>
        <v>74 - 99</v>
      </c>
      <c r="I31" s="274">
        <f t="shared" si="6"/>
        <v>22.222222222222229</v>
      </c>
      <c r="J31" s="275">
        <f t="shared" si="7"/>
        <v>11.1111111111111</v>
      </c>
      <c r="K31" s="276">
        <v>60</v>
      </c>
      <c r="L31" s="277">
        <v>95</v>
      </c>
      <c r="M31" s="145">
        <v>11</v>
      </c>
      <c r="N31" s="145">
        <v>18</v>
      </c>
      <c r="O31" s="145">
        <v>4</v>
      </c>
      <c r="P31" s="145">
        <v>18</v>
      </c>
      <c r="Q31" s="145">
        <v>2</v>
      </c>
      <c r="R31" s="145">
        <v>18</v>
      </c>
      <c r="S31" s="308">
        <v>28</v>
      </c>
      <c r="V31" s="252"/>
      <c r="W31" s="252"/>
      <c r="X31" s="253"/>
      <c r="Y31" s="33"/>
      <c r="Z31" s="33"/>
      <c r="AA31" s="253"/>
    </row>
    <row r="32" spans="1:27" x14ac:dyDescent="0.25">
      <c r="A32" s="21" t="s">
        <v>242</v>
      </c>
      <c r="B32" s="21" t="s">
        <v>111</v>
      </c>
      <c r="C32" s="22" t="str">
        <f t="shared" si="0"/>
        <v/>
      </c>
      <c r="D32" s="22" t="e">
        <f t="shared" si="1"/>
        <v>#DIV/0!</v>
      </c>
      <c r="E32" s="22" t="str">
        <f t="shared" si="2"/>
        <v/>
      </c>
      <c r="F32" s="22" t="e">
        <f t="shared" si="3"/>
        <v>#DIV/0!</v>
      </c>
      <c r="G32" s="22" t="str">
        <f t="shared" si="4"/>
        <v/>
      </c>
      <c r="H32" s="22" t="e">
        <f t="shared" si="5"/>
        <v>#DIV/0!</v>
      </c>
      <c r="I32" s="278" t="e">
        <f t="shared" si="6"/>
        <v>#VALUE!</v>
      </c>
      <c r="J32" s="279" t="e">
        <f t="shared" si="7"/>
        <v>#VALUE!</v>
      </c>
      <c r="K32" s="280">
        <v>60</v>
      </c>
      <c r="L32" s="281">
        <v>95</v>
      </c>
      <c r="M32" s="145">
        <v>0</v>
      </c>
      <c r="N32" s="145">
        <v>0</v>
      </c>
      <c r="O32" s="145">
        <v>0</v>
      </c>
      <c r="P32" s="145">
        <v>0</v>
      </c>
      <c r="Q32" s="145">
        <v>0</v>
      </c>
      <c r="R32" s="145">
        <v>0</v>
      </c>
      <c r="S32" s="308">
        <v>29</v>
      </c>
      <c r="V32" s="252"/>
      <c r="W32" s="252"/>
      <c r="X32" s="253"/>
      <c r="Y32" s="33"/>
      <c r="Z32" s="33"/>
      <c r="AA32" s="253"/>
    </row>
    <row r="33" spans="1:18" x14ac:dyDescent="0.25">
      <c r="A33" s="23"/>
      <c r="B33" s="23"/>
      <c r="C33" s="38"/>
      <c r="D33" s="38"/>
      <c r="E33" s="38"/>
      <c r="F33" s="38"/>
      <c r="G33" s="38"/>
      <c r="H33" s="38"/>
      <c r="I33" s="39"/>
      <c r="J33" s="39"/>
      <c r="K33" s="40"/>
      <c r="L33" s="40"/>
      <c r="M33" s="41"/>
      <c r="N33" s="41"/>
      <c r="O33" s="41"/>
      <c r="P33" s="41"/>
      <c r="Q33" s="41"/>
      <c r="R33" s="41"/>
    </row>
    <row r="34" spans="1:18" x14ac:dyDescent="0.25">
      <c r="A34" s="23"/>
      <c r="C34" s="11"/>
      <c r="D34" s="11"/>
      <c r="E34" s="11"/>
      <c r="F34" s="11"/>
      <c r="G34" s="11"/>
      <c r="H34" s="11"/>
      <c r="I34" s="11"/>
      <c r="J34" s="11"/>
    </row>
    <row r="35" spans="1:18" ht="30" customHeight="1" x14ac:dyDescent="0.25">
      <c r="A35" s="390" t="s">
        <v>117</v>
      </c>
      <c r="B35" s="391"/>
      <c r="C35" s="421" t="str">
        <f>C2&amp;" (%)"</f>
        <v>Same Day (%)</v>
      </c>
      <c r="D35" s="422"/>
      <c r="E35" s="421" t="str">
        <f>E2&amp;" (%)"</f>
        <v>Within 1 Day (%)</v>
      </c>
      <c r="F35" s="422"/>
      <c r="G35" s="421" t="str">
        <f>G2&amp;" (%)"</f>
        <v>Within 2 Days (%)</v>
      </c>
      <c r="H35" s="423"/>
      <c r="I35" s="394"/>
      <c r="J35" s="424"/>
      <c r="K35" s="424"/>
      <c r="L35" s="425"/>
      <c r="M35" s="401" t="s">
        <v>32</v>
      </c>
      <c r="N35" s="411"/>
      <c r="O35" s="411" t="s">
        <v>33</v>
      </c>
      <c r="P35" s="411"/>
      <c r="Q35" s="411" t="s">
        <v>118</v>
      </c>
      <c r="R35" s="412"/>
    </row>
    <row r="36" spans="1:18" ht="35.15" customHeight="1" x14ac:dyDescent="0.25">
      <c r="A36" s="24"/>
      <c r="B36" s="25" t="s">
        <v>119</v>
      </c>
      <c r="C36" s="26" t="s">
        <v>120</v>
      </c>
      <c r="D36" s="27" t="s">
        <v>36</v>
      </c>
      <c r="E36" s="26" t="s">
        <v>120</v>
      </c>
      <c r="F36" s="27" t="s">
        <v>36</v>
      </c>
      <c r="G36" s="26" t="s">
        <v>120</v>
      </c>
      <c r="H36" s="28" t="s">
        <v>36</v>
      </c>
      <c r="I36" s="426"/>
      <c r="J36" s="427"/>
      <c r="K36" s="427"/>
      <c r="L36" s="428"/>
      <c r="M36" s="29" t="s">
        <v>10</v>
      </c>
      <c r="N36" s="30" t="s">
        <v>11</v>
      </c>
      <c r="O36" s="30" t="s">
        <v>10</v>
      </c>
      <c r="P36" s="30" t="s">
        <v>11</v>
      </c>
      <c r="Q36" s="30" t="s">
        <v>10</v>
      </c>
      <c r="R36" s="31" t="s">
        <v>11</v>
      </c>
    </row>
    <row r="37" spans="1:18" x14ac:dyDescent="0.25">
      <c r="A37" s="413"/>
      <c r="B37" s="32" t="s">
        <v>17</v>
      </c>
      <c r="C37" s="22">
        <f t="shared" ref="C37:C50" si="17">M37/N37*100</f>
        <v>33.75594294770206</v>
      </c>
      <c r="D37" s="22" t="str">
        <f t="shared" ref="D37:D50" si="18">IF(AND(N37&gt;0,ROUND(SUM(100*((2*M37+1.96^2)-(1.96*(SQRT(1.96^2+4*M37*(1-(M37/N37))))))/(2*(N37+1.96^2))),0)&lt;0),CONCATENATE(SUM(1*0)," - ",ROUND(SUM(100*((2*M37+1.96^2)+(1.96*(SQRT(1.96^2+4*M37*(1-(M37/N37))))))/(2*(N37+1.96^2))),0)),IF(AND(N37&gt;0,ROUND(SUM(100*((2*M37+1.96^2)-(1.96*(SQRT(1.96^2+4*M37*(1-(M37/N37))))))/(2*(N37+1.96^2))),0)&gt;=0),CONCATENATE(ROUND(SUM(100*((2*M37+1.96^2)-(1.96*(SQRT(1.96^2+4*M37*(1-(M37/N37))))))/(2*(N37+1.96^2))),0)," - ",ROUND(SUM(100*((2*M37+1.96^2)+(1.96*(SQRT(1.96^2+4*M37*(1-(M37/N37))))))/(2*(N37+1.96^2))),0)),""))</f>
        <v>30 - 38</v>
      </c>
      <c r="E37" s="22">
        <f t="shared" ref="E37:E50" si="19">(M37+O37)/P37*100</f>
        <v>91.60063391442155</v>
      </c>
      <c r="F37" s="22" t="str">
        <f t="shared" ref="F37:F50" si="20">IF(AND(P37&gt;0,ROUND(SUM(100*((2*(M37+O37)+1.96^2)-(1.96*(SQRT(1.96^2+4*(M37+O37)*(1-((M37+O37)/P37))))))/(2*(P37+1.96^2))),0)&lt;0),CONCATENATE(SUM(1*0)," - ",ROUND(SUM(100*((2*(M37+O37)+1.96^2)+(1.96*(SQRT(1.96^2+4*(M37+O37)*(1-((M37+O37)/P37))))))/(2*(P37+1.96^2))),0)),IF(AND(P37&gt;0,ROUND(SUM(100*((2*(M37+O37)+1.96^2)-(1.96*(SQRT(1.96^2+4*(M37+O37)*(1-((M37+O37)/P37))))))/(2*(P37+1.96^2))),0)&gt;=0),CONCATENATE(ROUND(SUM(100*((2*(M37+O37)+1.96^2)-(1.96*(SQRT(1.96^2+4*(M37+O37)*(1-((M37+O37)/P37))))))/(2*(P37+1.96^2))),0)," - ",ROUND(SUM(100*((2*(M37+O37)+1.96^2)+(1.96*(SQRT(1.96^2+4*(M37+O37)*(1-((M37+O37)/P37))))))/(2*(P37+1.96^2))),0)),""))</f>
        <v>89 - 94</v>
      </c>
      <c r="G37" s="22">
        <f t="shared" ref="G37:G50" si="21">(M37+O37+Q37)/R37*100</f>
        <v>94.770206022187011</v>
      </c>
      <c r="H37" s="22" t="str">
        <f t="shared" ref="H37:H50" si="22">IF(AND(R37&gt;0,ROUND(SUM(100*((2*(M37+O37+Q37)+1.96^2)-(1.96*(SQRT(1.96^2+4*(M37+O37+Q37)*(1-((M37+O37+Q37)/R37))))))/(2*(R37+1.96^2))),0)&lt;0),CONCATENATE(SUM(1*0)," - ",ROUND(SUM(100*((2*(M37+O37+Q37)+1.96^2)+(1.96*(SQRT(1.96^2+4*(M37+O37+Q37)*(1-((M37+O37+Q37)/R37))))))/(2*(R37+1.96^2))),0)),IF(AND(R37&gt;0,ROUND(SUM(100*((2*(M37+O37+Q37)+1.96^2)-(1.96*(SQRT(1.96^2+4*(M37+O37+Q37)*(1-((M37+O37+Q37)/R37))))))/(2*(R37+1.96^2))),0)&gt;=0),CONCATENATE(ROUND(SUM(100*((2*(M37+O37+Q37)+1.96^2)-(1.96*(SQRT(1.96^2+4*(M37+O37+Q37)*(1-((M37+O37+Q37)/R37))))))/(2*(R37+1.96^2))),0)," - ",ROUND(SUM(100*((2*(M37+O37+Q37)+1.96^2)+(1.96*(SQRT(1.96^2+4*(M37+O37+Q37)*(1-((M37+O37+Q37)/R37))))))/(2*(R37+1.96^2))),0)),""))</f>
        <v>93 - 96</v>
      </c>
      <c r="I37" s="383"/>
      <c r="J37" s="416"/>
      <c r="K37" s="416"/>
      <c r="L37" s="417"/>
      <c r="M37" s="146">
        <f>M21+M25</f>
        <v>213</v>
      </c>
      <c r="N37" s="146">
        <f t="shared" ref="N37:R37" si="23">N21+N25</f>
        <v>631</v>
      </c>
      <c r="O37" s="163">
        <f t="shared" si="23"/>
        <v>365</v>
      </c>
      <c r="P37" s="163">
        <f t="shared" si="23"/>
        <v>631</v>
      </c>
      <c r="Q37" s="147">
        <f t="shared" si="23"/>
        <v>20</v>
      </c>
      <c r="R37" s="147">
        <f t="shared" si="23"/>
        <v>631</v>
      </c>
    </row>
    <row r="38" spans="1:18" x14ac:dyDescent="0.25">
      <c r="A38" s="414"/>
      <c r="B38" s="32" t="s">
        <v>12</v>
      </c>
      <c r="C38" s="22">
        <f t="shared" si="17"/>
        <v>71.09375</v>
      </c>
      <c r="D38" s="22" t="str">
        <f t="shared" si="18"/>
        <v>63 - 78</v>
      </c>
      <c r="E38" s="22">
        <f t="shared" si="19"/>
        <v>95.3125</v>
      </c>
      <c r="F38" s="22" t="str">
        <f t="shared" si="20"/>
        <v>90 - 98</v>
      </c>
      <c r="G38" s="22">
        <f t="shared" si="21"/>
        <v>98.4375</v>
      </c>
      <c r="H38" s="22" t="str">
        <f t="shared" si="22"/>
        <v>94 - 100</v>
      </c>
      <c r="I38" s="383"/>
      <c r="J38" s="416"/>
      <c r="K38" s="416"/>
      <c r="L38" s="417"/>
      <c r="M38" s="146">
        <f>M9</f>
        <v>91</v>
      </c>
      <c r="N38" s="146">
        <f t="shared" ref="N38:R38" si="24">N9</f>
        <v>128</v>
      </c>
      <c r="O38" s="146">
        <f t="shared" si="24"/>
        <v>31</v>
      </c>
      <c r="P38" s="146">
        <f t="shared" si="24"/>
        <v>128</v>
      </c>
      <c r="Q38" s="147">
        <f t="shared" si="24"/>
        <v>4</v>
      </c>
      <c r="R38" s="147">
        <f t="shared" si="24"/>
        <v>128</v>
      </c>
    </row>
    <row r="39" spans="1:18" x14ac:dyDescent="0.25">
      <c r="A39" s="414"/>
      <c r="B39" s="32" t="s">
        <v>15</v>
      </c>
      <c r="C39" s="22">
        <f t="shared" si="17"/>
        <v>59.027777777777779</v>
      </c>
      <c r="D39" s="22" t="str">
        <f t="shared" si="18"/>
        <v>51 - 67</v>
      </c>
      <c r="E39" s="22">
        <f t="shared" si="19"/>
        <v>91.666666666666657</v>
      </c>
      <c r="F39" s="22" t="str">
        <f t="shared" si="20"/>
        <v>86 - 95</v>
      </c>
      <c r="G39" s="22">
        <f t="shared" si="21"/>
        <v>95.833333333333343</v>
      </c>
      <c r="H39" s="22" t="str">
        <f t="shared" si="22"/>
        <v>91 - 98</v>
      </c>
      <c r="I39" s="383"/>
      <c r="J39" s="416"/>
      <c r="K39" s="416"/>
      <c r="L39" s="417"/>
      <c r="M39" s="146">
        <f>M6+M24</f>
        <v>85</v>
      </c>
      <c r="N39" s="146">
        <f t="shared" ref="N39:R39" si="25">N6+N24</f>
        <v>144</v>
      </c>
      <c r="O39" s="146">
        <f t="shared" si="25"/>
        <v>47</v>
      </c>
      <c r="P39" s="146">
        <f t="shared" si="25"/>
        <v>144</v>
      </c>
      <c r="Q39" s="147">
        <f t="shared" si="25"/>
        <v>6</v>
      </c>
      <c r="R39" s="147">
        <f t="shared" si="25"/>
        <v>144</v>
      </c>
    </row>
    <row r="40" spans="1:18" x14ac:dyDescent="0.25">
      <c r="A40" s="414"/>
      <c r="B40" s="32" t="s">
        <v>14</v>
      </c>
      <c r="C40" s="22">
        <f t="shared" si="17"/>
        <v>63.282571912013537</v>
      </c>
      <c r="D40" s="22" t="str">
        <f t="shared" si="18"/>
        <v>59 - 67</v>
      </c>
      <c r="E40" s="22">
        <f t="shared" si="19"/>
        <v>92.216582064297796</v>
      </c>
      <c r="F40" s="22" t="str">
        <f t="shared" si="20"/>
        <v>90 - 94</v>
      </c>
      <c r="G40" s="22">
        <f t="shared" si="21"/>
        <v>94.75465313028765</v>
      </c>
      <c r="H40" s="22" t="str">
        <f t="shared" si="22"/>
        <v>93 - 96</v>
      </c>
      <c r="I40" s="383"/>
      <c r="J40" s="416"/>
      <c r="K40" s="416"/>
      <c r="L40" s="417"/>
      <c r="M40" s="146">
        <f>M19</f>
        <v>374</v>
      </c>
      <c r="N40" s="146">
        <f t="shared" ref="N40:R40" si="26">N19</f>
        <v>591</v>
      </c>
      <c r="O40" s="146">
        <f t="shared" si="26"/>
        <v>171</v>
      </c>
      <c r="P40" s="146">
        <f t="shared" si="26"/>
        <v>591</v>
      </c>
      <c r="Q40" s="147">
        <f t="shared" si="26"/>
        <v>15</v>
      </c>
      <c r="R40" s="147">
        <f t="shared" si="26"/>
        <v>591</v>
      </c>
    </row>
    <row r="41" spans="1:18" x14ac:dyDescent="0.25">
      <c r="A41" s="414"/>
      <c r="B41" s="32" t="s">
        <v>19</v>
      </c>
      <c r="C41" s="22">
        <f t="shared" si="17"/>
        <v>54.046997389033947</v>
      </c>
      <c r="D41" s="22" t="str">
        <f t="shared" si="18"/>
        <v>49 - 59</v>
      </c>
      <c r="E41" s="22">
        <f t="shared" si="19"/>
        <v>95.561357702349866</v>
      </c>
      <c r="F41" s="22" t="str">
        <f t="shared" si="20"/>
        <v>93 - 97</v>
      </c>
      <c r="G41" s="22">
        <f t="shared" si="21"/>
        <v>98.694516971279384</v>
      </c>
      <c r="H41" s="22" t="str">
        <f t="shared" si="22"/>
        <v>97 - 99</v>
      </c>
      <c r="I41" s="383"/>
      <c r="J41" s="416"/>
      <c r="K41" s="416"/>
      <c r="L41" s="417"/>
      <c r="M41" s="146">
        <f>M8</f>
        <v>207</v>
      </c>
      <c r="N41" s="146">
        <f t="shared" ref="N41:R41" si="27">N8</f>
        <v>383</v>
      </c>
      <c r="O41" s="146">
        <f t="shared" si="27"/>
        <v>159</v>
      </c>
      <c r="P41" s="146">
        <f t="shared" si="27"/>
        <v>383</v>
      </c>
      <c r="Q41" s="147">
        <f t="shared" si="27"/>
        <v>12</v>
      </c>
      <c r="R41" s="147">
        <f t="shared" si="27"/>
        <v>383</v>
      </c>
    </row>
    <row r="42" spans="1:18" x14ac:dyDescent="0.25">
      <c r="A42" s="414"/>
      <c r="B42" s="32" t="s">
        <v>18</v>
      </c>
      <c r="C42" s="22">
        <f t="shared" si="17"/>
        <v>80.27079303675049</v>
      </c>
      <c r="D42" s="22" t="str">
        <f t="shared" si="18"/>
        <v>77 - 83</v>
      </c>
      <c r="E42" s="22">
        <f t="shared" si="19"/>
        <v>92.649903288201159</v>
      </c>
      <c r="F42" s="22" t="str">
        <f t="shared" si="20"/>
        <v>90 - 95</v>
      </c>
      <c r="G42" s="22">
        <f t="shared" si="21"/>
        <v>95.164410058027087</v>
      </c>
      <c r="H42" s="22" t="str">
        <f t="shared" si="22"/>
        <v>93 - 97</v>
      </c>
      <c r="I42" s="383"/>
      <c r="J42" s="416"/>
      <c r="K42" s="416"/>
      <c r="L42" s="417"/>
      <c r="M42" s="146">
        <f>M17+M18</f>
        <v>415</v>
      </c>
      <c r="N42" s="146">
        <f t="shared" ref="N42:R42" si="28">N17+N18</f>
        <v>517</v>
      </c>
      <c r="O42" s="146">
        <f t="shared" si="28"/>
        <v>64</v>
      </c>
      <c r="P42" s="146">
        <f t="shared" si="28"/>
        <v>517</v>
      </c>
      <c r="Q42" s="147">
        <f t="shared" si="28"/>
        <v>13</v>
      </c>
      <c r="R42" s="147">
        <f t="shared" si="28"/>
        <v>517</v>
      </c>
    </row>
    <row r="43" spans="1:18" x14ac:dyDescent="0.25">
      <c r="A43" s="414"/>
      <c r="B43" s="32" t="s">
        <v>24</v>
      </c>
      <c r="C43" s="22">
        <f t="shared" si="17"/>
        <v>61.501501501501501</v>
      </c>
      <c r="D43" s="22" t="str">
        <f t="shared" si="18"/>
        <v>59 - 64</v>
      </c>
      <c r="E43" s="22">
        <f t="shared" si="19"/>
        <v>91.651651651651662</v>
      </c>
      <c r="F43" s="22" t="str">
        <f t="shared" si="20"/>
        <v>90 - 93</v>
      </c>
      <c r="G43" s="22">
        <f t="shared" si="21"/>
        <v>95.435435435435437</v>
      </c>
      <c r="H43" s="22" t="str">
        <f t="shared" si="22"/>
        <v>94 - 96</v>
      </c>
      <c r="I43" s="383"/>
      <c r="J43" s="416"/>
      <c r="K43" s="416"/>
      <c r="L43" s="417"/>
      <c r="M43" s="146">
        <f>M11+M14+M16+M27</f>
        <v>1024</v>
      </c>
      <c r="N43" s="146">
        <f t="shared" ref="N43:R43" si="29">N11+N14+N16+N27</f>
        <v>1665</v>
      </c>
      <c r="O43" s="146">
        <f t="shared" si="29"/>
        <v>502</v>
      </c>
      <c r="P43" s="146">
        <f t="shared" si="29"/>
        <v>1665</v>
      </c>
      <c r="Q43" s="147">
        <f t="shared" si="29"/>
        <v>63</v>
      </c>
      <c r="R43" s="147">
        <f t="shared" si="29"/>
        <v>1665</v>
      </c>
    </row>
    <row r="44" spans="1:18" x14ac:dyDescent="0.25">
      <c r="A44" s="414"/>
      <c r="B44" s="32" t="s">
        <v>20</v>
      </c>
      <c r="C44" s="22">
        <f t="shared" si="17"/>
        <v>60.700389105058363</v>
      </c>
      <c r="D44" s="22" t="str">
        <f t="shared" si="18"/>
        <v>55 - 66</v>
      </c>
      <c r="E44" s="22">
        <f t="shared" si="19"/>
        <v>91.439688715953309</v>
      </c>
      <c r="F44" s="22" t="str">
        <f t="shared" si="20"/>
        <v>87 - 94</v>
      </c>
      <c r="G44" s="22">
        <f t="shared" si="21"/>
        <v>96.108949416342412</v>
      </c>
      <c r="H44" s="22" t="str">
        <f t="shared" si="22"/>
        <v>93 - 98</v>
      </c>
      <c r="I44" s="383"/>
      <c r="J44" s="416"/>
      <c r="K44" s="416"/>
      <c r="L44" s="417"/>
      <c r="M44" s="146">
        <f>M15+M20+M22+M30</f>
        <v>156</v>
      </c>
      <c r="N44" s="146">
        <f t="shared" ref="N44:R44" si="30">N15+N20+N22+N30</f>
        <v>257</v>
      </c>
      <c r="O44" s="146">
        <f t="shared" si="30"/>
        <v>79</v>
      </c>
      <c r="P44" s="146">
        <f t="shared" si="30"/>
        <v>257</v>
      </c>
      <c r="Q44" s="147">
        <f t="shared" si="30"/>
        <v>12</v>
      </c>
      <c r="R44" s="147">
        <f t="shared" si="30"/>
        <v>257</v>
      </c>
    </row>
    <row r="45" spans="1:18" x14ac:dyDescent="0.25">
      <c r="A45" s="414"/>
      <c r="B45" s="32" t="s">
        <v>13</v>
      </c>
      <c r="C45" s="22">
        <f t="shared" si="17"/>
        <v>59.481582537517056</v>
      </c>
      <c r="D45" s="22" t="str">
        <f t="shared" si="18"/>
        <v>56 - 63</v>
      </c>
      <c r="E45" s="22">
        <f t="shared" si="19"/>
        <v>94.406548431105051</v>
      </c>
      <c r="F45" s="22" t="str">
        <f t="shared" si="20"/>
        <v>92 - 96</v>
      </c>
      <c r="G45" s="22">
        <f t="shared" si="21"/>
        <v>97.544338335607094</v>
      </c>
      <c r="H45" s="22" t="str">
        <f t="shared" si="22"/>
        <v>96 - 98</v>
      </c>
      <c r="I45" s="383"/>
      <c r="J45" s="416"/>
      <c r="K45" s="416"/>
      <c r="L45" s="417"/>
      <c r="M45" s="146">
        <f>M7+M12+M13</f>
        <v>436</v>
      </c>
      <c r="N45" s="146">
        <f t="shared" ref="N45:R45" si="31">N7+N12+N13</f>
        <v>733</v>
      </c>
      <c r="O45" s="146">
        <f t="shared" si="31"/>
        <v>256</v>
      </c>
      <c r="P45" s="146">
        <f t="shared" si="31"/>
        <v>733</v>
      </c>
      <c r="Q45" s="147">
        <f t="shared" si="31"/>
        <v>23</v>
      </c>
      <c r="R45" s="147">
        <f t="shared" si="31"/>
        <v>733</v>
      </c>
    </row>
    <row r="46" spans="1:18" x14ac:dyDescent="0.25">
      <c r="A46" s="414"/>
      <c r="B46" s="32" t="s">
        <v>22</v>
      </c>
      <c r="C46" s="22">
        <f t="shared" si="17"/>
        <v>55.418994413407816</v>
      </c>
      <c r="D46" s="22" t="str">
        <f t="shared" si="18"/>
        <v>52 - 59</v>
      </c>
      <c r="E46" s="22">
        <f t="shared" si="19"/>
        <v>88.044692737430168</v>
      </c>
      <c r="F46" s="22" t="str">
        <f t="shared" si="20"/>
        <v>86 - 90</v>
      </c>
      <c r="G46" s="22">
        <f t="shared" si="21"/>
        <v>90.837988826815646</v>
      </c>
      <c r="H46" s="22" t="str">
        <f t="shared" si="22"/>
        <v>89 - 93</v>
      </c>
      <c r="I46" s="383"/>
      <c r="J46" s="416"/>
      <c r="K46" s="416"/>
      <c r="L46" s="417"/>
      <c r="M46" s="146">
        <f>M10+M28+M29</f>
        <v>496</v>
      </c>
      <c r="N46" s="146">
        <f t="shared" ref="N46:R46" si="32">N10+N28+N29</f>
        <v>895</v>
      </c>
      <c r="O46" s="146">
        <f t="shared" si="32"/>
        <v>292</v>
      </c>
      <c r="P46" s="146">
        <f t="shared" si="32"/>
        <v>895</v>
      </c>
      <c r="Q46" s="147">
        <f t="shared" si="32"/>
        <v>25</v>
      </c>
      <c r="R46" s="147">
        <f t="shared" si="32"/>
        <v>895</v>
      </c>
    </row>
    <row r="47" spans="1:18" x14ac:dyDescent="0.25">
      <c r="A47" s="414"/>
      <c r="B47" s="32" t="s">
        <v>25</v>
      </c>
      <c r="C47" s="22">
        <f t="shared" si="17"/>
        <v>61.111111111111114</v>
      </c>
      <c r="D47" s="22" t="str">
        <f t="shared" si="18"/>
        <v>39 - 80</v>
      </c>
      <c r="E47" s="22">
        <f t="shared" si="19"/>
        <v>83.333333333333343</v>
      </c>
      <c r="F47" s="22" t="str">
        <f t="shared" si="20"/>
        <v>61 - 94</v>
      </c>
      <c r="G47" s="22">
        <f t="shared" si="21"/>
        <v>94.444444444444443</v>
      </c>
      <c r="H47" s="22" t="str">
        <f t="shared" si="22"/>
        <v>74 - 99</v>
      </c>
      <c r="I47" s="383"/>
      <c r="J47" s="416"/>
      <c r="K47" s="416"/>
      <c r="L47" s="417"/>
      <c r="M47" s="146">
        <f>M31</f>
        <v>11</v>
      </c>
      <c r="N47" s="146">
        <f t="shared" ref="N47:R47" si="33">N31</f>
        <v>18</v>
      </c>
      <c r="O47" s="146">
        <f t="shared" si="33"/>
        <v>4</v>
      </c>
      <c r="P47" s="146">
        <f t="shared" si="33"/>
        <v>18</v>
      </c>
      <c r="Q47" s="147">
        <f t="shared" si="33"/>
        <v>2</v>
      </c>
      <c r="R47" s="147">
        <f t="shared" si="33"/>
        <v>18</v>
      </c>
    </row>
    <row r="48" spans="1:18" x14ac:dyDescent="0.25">
      <c r="A48" s="414"/>
      <c r="B48" s="32" t="s">
        <v>23</v>
      </c>
      <c r="C48" s="22">
        <f t="shared" si="17"/>
        <v>78.94736842105263</v>
      </c>
      <c r="D48" s="22" t="str">
        <f t="shared" si="18"/>
        <v>57 - 91</v>
      </c>
      <c r="E48" s="22">
        <f t="shared" si="19"/>
        <v>100</v>
      </c>
      <c r="F48" s="22" t="str">
        <f t="shared" si="20"/>
        <v>83 - 100</v>
      </c>
      <c r="G48" s="22">
        <f t="shared" si="21"/>
        <v>100</v>
      </c>
      <c r="H48" s="22" t="str">
        <f t="shared" si="22"/>
        <v>83 - 100</v>
      </c>
      <c r="I48" s="383"/>
      <c r="J48" s="416"/>
      <c r="K48" s="416"/>
      <c r="L48" s="417"/>
      <c r="M48" s="146">
        <f>M5</f>
        <v>15</v>
      </c>
      <c r="N48" s="146">
        <f t="shared" ref="N48:R48" si="34">N5</f>
        <v>19</v>
      </c>
      <c r="O48" s="146">
        <f t="shared" si="34"/>
        <v>4</v>
      </c>
      <c r="P48" s="146">
        <f t="shared" si="34"/>
        <v>19</v>
      </c>
      <c r="Q48" s="147">
        <f t="shared" si="34"/>
        <v>0</v>
      </c>
      <c r="R48" s="147">
        <f t="shared" si="34"/>
        <v>19</v>
      </c>
    </row>
    <row r="49" spans="1:27" x14ac:dyDescent="0.25">
      <c r="A49" s="414"/>
      <c r="B49" s="32" t="s">
        <v>16</v>
      </c>
      <c r="C49" s="22">
        <f t="shared" si="17"/>
        <v>47.508896797153028</v>
      </c>
      <c r="D49" s="22" t="str">
        <f t="shared" si="18"/>
        <v>43 - 52</v>
      </c>
      <c r="E49" s="22">
        <f t="shared" si="19"/>
        <v>90.391459074733092</v>
      </c>
      <c r="F49" s="22" t="str">
        <f t="shared" si="20"/>
        <v>88 - 93</v>
      </c>
      <c r="G49" s="22">
        <f t="shared" si="21"/>
        <v>95.729537366548044</v>
      </c>
      <c r="H49" s="22" t="str">
        <f t="shared" si="22"/>
        <v>94 - 97</v>
      </c>
      <c r="I49" s="383"/>
      <c r="J49" s="416"/>
      <c r="K49" s="416"/>
      <c r="L49" s="417"/>
      <c r="M49" s="146">
        <f>M23+M26</f>
        <v>267</v>
      </c>
      <c r="N49" s="146">
        <f t="shared" ref="N49:R49" si="35">N23+N26</f>
        <v>562</v>
      </c>
      <c r="O49" s="146">
        <f t="shared" si="35"/>
        <v>241</v>
      </c>
      <c r="P49" s="146">
        <f t="shared" si="35"/>
        <v>562</v>
      </c>
      <c r="Q49" s="147">
        <f t="shared" si="35"/>
        <v>30</v>
      </c>
      <c r="R49" s="147">
        <f t="shared" si="35"/>
        <v>562</v>
      </c>
    </row>
    <row r="50" spans="1:27" x14ac:dyDescent="0.25">
      <c r="A50" s="415"/>
      <c r="B50" s="32" t="s">
        <v>21</v>
      </c>
      <c r="C50" s="22">
        <f t="shared" si="17"/>
        <v>72.222222222222214</v>
      </c>
      <c r="D50" s="22" t="str">
        <f t="shared" si="18"/>
        <v>49 - 88</v>
      </c>
      <c r="E50" s="22">
        <f t="shared" si="19"/>
        <v>100</v>
      </c>
      <c r="F50" s="22" t="str">
        <f t="shared" si="20"/>
        <v>82 - 100</v>
      </c>
      <c r="G50" s="22">
        <f t="shared" si="21"/>
        <v>100</v>
      </c>
      <c r="H50" s="22" t="str">
        <f t="shared" si="22"/>
        <v>82 - 100</v>
      </c>
      <c r="I50" s="418"/>
      <c r="J50" s="419"/>
      <c r="K50" s="419"/>
      <c r="L50" s="420"/>
      <c r="M50" s="146">
        <f>M4+M32</f>
        <v>13</v>
      </c>
      <c r="N50" s="146">
        <f t="shared" ref="N50:R50" si="36">N4+N32</f>
        <v>18</v>
      </c>
      <c r="O50" s="146">
        <f t="shared" si="36"/>
        <v>5</v>
      </c>
      <c r="P50" s="146">
        <f t="shared" si="36"/>
        <v>18</v>
      </c>
      <c r="Q50" s="147">
        <f t="shared" si="36"/>
        <v>0</v>
      </c>
      <c r="R50" s="147">
        <f t="shared" si="36"/>
        <v>18</v>
      </c>
    </row>
    <row r="51" spans="1:27" s="258" customFormat="1" x14ac:dyDescent="0.25">
      <c r="A51" s="23"/>
      <c r="B51" s="306"/>
      <c r="C51" s="11"/>
      <c r="D51" s="11"/>
      <c r="E51" s="11"/>
      <c r="F51" s="11"/>
      <c r="G51" s="11"/>
      <c r="H51" s="11"/>
      <c r="I51" s="11"/>
      <c r="J51" s="11"/>
      <c r="M51" s="306"/>
      <c r="N51" s="306"/>
      <c r="O51" s="306"/>
      <c r="P51" s="306"/>
      <c r="Q51" s="306"/>
      <c r="R51" s="306"/>
      <c r="V51" s="306"/>
      <c r="W51" s="306"/>
      <c r="X51" s="306"/>
      <c r="Y51" s="306"/>
      <c r="Z51" s="306"/>
      <c r="AA51" s="306"/>
    </row>
    <row r="52" spans="1:27" s="258" customFormat="1" x14ac:dyDescent="0.25">
      <c r="A52" s="23"/>
      <c r="B52" s="306"/>
      <c r="C52" s="11"/>
      <c r="D52" s="11"/>
      <c r="E52" s="11"/>
      <c r="F52" s="11"/>
      <c r="G52" s="11"/>
      <c r="H52" s="11"/>
      <c r="I52" s="11"/>
      <c r="J52" s="11"/>
      <c r="M52" s="306"/>
      <c r="N52" s="306"/>
      <c r="O52" s="306"/>
      <c r="P52" s="306"/>
      <c r="Q52" s="306"/>
      <c r="R52" s="306"/>
    </row>
    <row r="53" spans="1:27" s="258" customFormat="1" x14ac:dyDescent="0.25">
      <c r="A53" s="23"/>
      <c r="B53" s="306"/>
      <c r="C53" s="11"/>
      <c r="D53" s="11"/>
      <c r="E53" s="11"/>
      <c r="F53" s="11"/>
      <c r="G53" s="11"/>
      <c r="H53" s="11"/>
      <c r="I53" s="11"/>
      <c r="J53" s="11"/>
      <c r="M53" s="306"/>
      <c r="N53" s="306"/>
      <c r="O53" s="306"/>
      <c r="P53" s="306"/>
      <c r="Q53" s="306"/>
      <c r="R53" s="306"/>
    </row>
    <row r="54" spans="1:27" x14ac:dyDescent="0.25">
      <c r="V54" s="258"/>
      <c r="W54" s="258"/>
      <c r="X54" s="258"/>
      <c r="Y54" s="258"/>
      <c r="Z54" s="258"/>
      <c r="AA54" s="258"/>
    </row>
  </sheetData>
  <sheetProtection algorithmName="SHA-512" hashValue="I2QD9IHeL8+mWc1d5RcLAJzuH6RPapKhCPsKHdxNEJocsP7cJHcJRd2DTmeCNDV9gGrWKpw6bq4PoJxmlx1XVA==" saltValue="iFH2DQ3HD/hJcAdvci+enA==" spinCount="100000" sheet="1" objects="1" scenarios="1"/>
  <mergeCells count="15">
    <mergeCell ref="M35:N35"/>
    <mergeCell ref="O35:P35"/>
    <mergeCell ref="Q35:R35"/>
    <mergeCell ref="A37:A50"/>
    <mergeCell ref="I37:L50"/>
    <mergeCell ref="A35:B35"/>
    <mergeCell ref="C35:D35"/>
    <mergeCell ref="E35:F35"/>
    <mergeCell ref="G35:H35"/>
    <mergeCell ref="I35:L36"/>
    <mergeCell ref="A1:B1"/>
    <mergeCell ref="C1:H1"/>
    <mergeCell ref="M1:N1"/>
    <mergeCell ref="O1:P1"/>
    <mergeCell ref="Q1:R1"/>
  </mergeCells>
  <pageMargins left="0.70866141732283472" right="0.70866141732283472" top="0.74803149606299213" bottom="0.74803149606299213" header="0.31496062992125984" footer="0.31496062992125984"/>
  <pageSetup paperSize="9" scale="66" orientation="landscape" r:id="rId1"/>
  <headerFooter>
    <oddFooter>&amp;L&amp;8Scottish Stroke Improvement Programme 2019 Report&amp;R&amp;8© NHS National Services Scotland/Crown Copyright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workbookViewId="0"/>
  </sheetViews>
  <sheetFormatPr defaultColWidth="9.1796875" defaultRowHeight="12.5" x14ac:dyDescent="0.25"/>
  <cols>
    <col min="1" max="1" width="1.7265625" style="69" customWidth="1"/>
    <col min="2" max="2" width="16.7265625" style="69" customWidth="1"/>
    <col min="3" max="3" width="45.7265625" style="69" customWidth="1"/>
    <col min="4" max="4" width="6.7265625" style="139" customWidth="1"/>
    <col min="5" max="5" width="10.7265625" style="139" customWidth="1"/>
    <col min="6" max="6" width="6.7265625" style="139" customWidth="1"/>
    <col min="7" max="7" width="10.7265625" style="139" customWidth="1"/>
    <col min="8" max="8" width="6.7265625" style="139" customWidth="1"/>
    <col min="9" max="9" width="10.7265625" style="139" customWidth="1"/>
    <col min="10" max="13" width="1.7265625" style="139" customWidth="1"/>
    <col min="14" max="14" width="9.26953125" style="69" customWidth="1"/>
    <col min="15" max="15" width="11.26953125" style="69" customWidth="1"/>
    <col min="16" max="16" width="9.26953125" style="69" customWidth="1"/>
    <col min="17" max="17" width="11.26953125" style="69" customWidth="1"/>
    <col min="18" max="18" width="9.26953125" style="69" customWidth="1"/>
    <col min="19" max="19" width="11.26953125" style="69" customWidth="1"/>
    <col min="20" max="16384" width="9.1796875" style="69"/>
  </cols>
  <sheetData>
    <row r="1" spans="2:20" ht="12.75" customHeight="1" x14ac:dyDescent="0.3">
      <c r="B1" s="429" t="s">
        <v>304</v>
      </c>
      <c r="C1" s="429"/>
      <c r="D1" s="429"/>
      <c r="E1" s="429"/>
      <c r="F1" s="429"/>
      <c r="G1" s="429"/>
      <c r="H1" s="429"/>
      <c r="I1" s="429"/>
      <c r="J1" s="351" t="s">
        <v>29</v>
      </c>
      <c r="K1" s="351"/>
      <c r="L1" s="351"/>
      <c r="M1" s="351"/>
      <c r="N1" s="351"/>
      <c r="O1" s="8"/>
      <c r="P1" s="68"/>
      <c r="Q1" s="68"/>
      <c r="R1" s="68"/>
      <c r="S1" s="68"/>
      <c r="T1" s="68"/>
    </row>
    <row r="2" spans="2:20" ht="12.75" customHeight="1" x14ac:dyDescent="0.25">
      <c r="J2" s="351"/>
      <c r="K2" s="351"/>
      <c r="L2" s="351"/>
      <c r="M2" s="351"/>
      <c r="N2" s="351"/>
      <c r="O2" s="8"/>
      <c r="P2" s="8"/>
      <c r="T2" s="70"/>
    </row>
    <row r="3" spans="2:20" ht="12.65" customHeight="1" x14ac:dyDescent="0.25">
      <c r="B3" s="406" t="s">
        <v>174</v>
      </c>
      <c r="C3" s="406"/>
      <c r="D3" s="406"/>
      <c r="E3" s="406"/>
      <c r="F3" s="406"/>
      <c r="G3" s="406"/>
      <c r="H3" s="406"/>
      <c r="I3" s="406"/>
      <c r="J3" s="351"/>
      <c r="K3" s="351"/>
      <c r="L3" s="351"/>
      <c r="M3" s="351"/>
      <c r="N3" s="351"/>
      <c r="O3" s="8"/>
      <c r="P3" s="8"/>
      <c r="T3" s="70"/>
    </row>
    <row r="4" spans="2:20" ht="12.65" customHeight="1" x14ac:dyDescent="0.25">
      <c r="B4" s="406"/>
      <c r="C4" s="406"/>
      <c r="D4" s="406"/>
      <c r="E4" s="406"/>
      <c r="F4" s="406"/>
      <c r="G4" s="406"/>
      <c r="H4" s="406"/>
      <c r="I4" s="406"/>
      <c r="J4" s="264"/>
      <c r="K4" s="264"/>
      <c r="L4" s="264"/>
      <c r="M4" s="264"/>
      <c r="N4" s="264"/>
      <c r="O4" s="8"/>
      <c r="P4" s="8"/>
      <c r="T4" s="70"/>
    </row>
    <row r="5" spans="2:20" ht="12.65" customHeight="1" x14ac:dyDescent="0.25">
      <c r="B5" s="406"/>
      <c r="C5" s="406"/>
      <c r="D5" s="406"/>
      <c r="E5" s="406"/>
      <c r="F5" s="406"/>
      <c r="G5" s="406"/>
      <c r="H5" s="406"/>
      <c r="I5" s="406"/>
      <c r="J5" s="356" t="s">
        <v>216</v>
      </c>
      <c r="K5" s="356"/>
      <c r="L5" s="356"/>
      <c r="M5" s="356"/>
      <c r="N5" s="356"/>
      <c r="O5" s="8"/>
      <c r="P5" s="8"/>
      <c r="T5" s="70"/>
    </row>
    <row r="6" spans="2:20" ht="12.65" customHeight="1" x14ac:dyDescent="0.25">
      <c r="B6" s="263"/>
      <c r="C6" s="263"/>
      <c r="D6" s="263"/>
      <c r="E6" s="263"/>
      <c r="F6" s="263"/>
      <c r="G6" s="263"/>
      <c r="H6" s="263"/>
      <c r="I6" s="263"/>
      <c r="J6" s="264"/>
      <c r="K6" s="264"/>
      <c r="L6" s="264"/>
      <c r="M6" s="264"/>
      <c r="N6" s="264"/>
      <c r="O6" s="8"/>
      <c r="P6" s="8"/>
      <c r="T6" s="70"/>
    </row>
    <row r="7" spans="2:20" ht="12.75" customHeight="1" x14ac:dyDescent="0.25"/>
    <row r="36" spans="1:23" x14ac:dyDescent="0.25">
      <c r="B36" s="71"/>
    </row>
    <row r="37" spans="1:23" ht="13" x14ac:dyDescent="0.3">
      <c r="B37" s="325" t="s">
        <v>215</v>
      </c>
      <c r="C37" s="326"/>
      <c r="D37" s="73"/>
      <c r="E37" s="73"/>
      <c r="F37" s="73"/>
      <c r="G37" s="73"/>
      <c r="H37" s="73"/>
      <c r="I37" s="73"/>
      <c r="J37" s="73"/>
      <c r="K37" s="73"/>
      <c r="L37" s="327"/>
      <c r="M37" s="327"/>
      <c r="N37" s="328"/>
      <c r="O37" s="74"/>
      <c r="P37" s="74"/>
      <c r="Q37" s="74"/>
    </row>
    <row r="38" spans="1:23" ht="13" x14ac:dyDescent="0.3">
      <c r="B38" s="329" t="s">
        <v>180</v>
      </c>
      <c r="C38" s="330"/>
      <c r="D38" s="331"/>
      <c r="E38" s="331"/>
      <c r="F38" s="331"/>
      <c r="G38" s="331"/>
      <c r="H38" s="331"/>
      <c r="I38" s="331"/>
      <c r="J38" s="331"/>
      <c r="K38" s="331"/>
      <c r="L38" s="332"/>
      <c r="M38" s="332"/>
      <c r="N38" s="328"/>
      <c r="O38" s="74"/>
      <c r="P38" s="74"/>
      <c r="Q38" s="74"/>
    </row>
    <row r="39" spans="1:23" ht="13" x14ac:dyDescent="0.3">
      <c r="B39" s="329" t="s">
        <v>305</v>
      </c>
      <c r="C39" s="330"/>
      <c r="D39" s="331"/>
      <c r="E39" s="331"/>
      <c r="F39" s="331"/>
      <c r="G39" s="331"/>
      <c r="H39" s="331"/>
      <c r="I39" s="331"/>
      <c r="J39" s="331"/>
      <c r="K39" s="331"/>
      <c r="L39" s="332"/>
      <c r="M39" s="332"/>
      <c r="N39" s="328"/>
      <c r="O39" s="74"/>
      <c r="P39" s="74"/>
      <c r="Q39" s="74"/>
    </row>
    <row r="40" spans="1:23" ht="13" x14ac:dyDescent="0.3">
      <c r="B40" s="333" t="s">
        <v>177</v>
      </c>
      <c r="C40" s="330"/>
      <c r="D40" s="331"/>
      <c r="E40" s="331"/>
      <c r="F40" s="331"/>
      <c r="G40" s="331"/>
      <c r="H40" s="331"/>
      <c r="I40" s="331"/>
      <c r="J40" s="331"/>
      <c r="K40" s="331"/>
      <c r="L40" s="332"/>
      <c r="M40" s="332"/>
      <c r="N40" s="328"/>
      <c r="O40" s="74"/>
      <c r="P40" s="74"/>
      <c r="Q40" s="74"/>
    </row>
    <row r="41" spans="1:23" ht="13" x14ac:dyDescent="0.3">
      <c r="B41" s="333" t="s">
        <v>178</v>
      </c>
      <c r="C41" s="330"/>
      <c r="D41" s="331"/>
      <c r="E41" s="331"/>
      <c r="F41" s="331"/>
      <c r="G41" s="331"/>
      <c r="H41" s="331"/>
      <c r="I41" s="331"/>
      <c r="J41" s="331"/>
      <c r="K41" s="331"/>
      <c r="L41" s="332"/>
      <c r="M41" s="332"/>
      <c r="N41" s="328"/>
      <c r="O41" s="74"/>
      <c r="P41" s="74"/>
      <c r="Q41" s="74"/>
    </row>
    <row r="42" spans="1:23" ht="13" x14ac:dyDescent="0.3">
      <c r="B42" s="329" t="s">
        <v>179</v>
      </c>
      <c r="C42" s="330"/>
      <c r="D42" s="331"/>
      <c r="E42" s="331"/>
      <c r="F42" s="331"/>
      <c r="G42" s="331"/>
      <c r="H42" s="331"/>
      <c r="I42" s="331"/>
      <c r="J42" s="331"/>
      <c r="K42" s="331"/>
      <c r="L42" s="332"/>
      <c r="M42" s="332"/>
      <c r="N42" s="328"/>
      <c r="O42" s="74"/>
      <c r="P42" s="74"/>
      <c r="Q42" s="74"/>
    </row>
    <row r="43" spans="1:23" x14ac:dyDescent="0.25">
      <c r="B43" s="334" t="s">
        <v>181</v>
      </c>
      <c r="C43" s="332"/>
      <c r="D43" s="332"/>
      <c r="E43" s="332"/>
      <c r="F43" s="332"/>
      <c r="G43" s="332"/>
      <c r="H43" s="332"/>
      <c r="I43" s="332"/>
      <c r="J43" s="332"/>
      <c r="K43" s="332"/>
      <c r="L43" s="332"/>
      <c r="M43" s="332"/>
      <c r="N43" s="335"/>
    </row>
    <row r="44" spans="1:23" ht="13.5" customHeight="1" x14ac:dyDescent="0.25">
      <c r="B44" s="334" t="s">
        <v>182</v>
      </c>
      <c r="C44" s="336"/>
      <c r="D44" s="336"/>
      <c r="E44" s="336"/>
      <c r="F44" s="336"/>
      <c r="G44" s="336"/>
      <c r="H44" s="336"/>
      <c r="I44" s="336"/>
      <c r="J44" s="332"/>
      <c r="K44" s="332"/>
      <c r="L44" s="332"/>
      <c r="M44" s="332"/>
      <c r="N44" s="335"/>
    </row>
    <row r="45" spans="1:23" s="262" customFormat="1" ht="14.5" x14ac:dyDescent="0.35">
      <c r="B45" s="319" t="s">
        <v>198</v>
      </c>
      <c r="C45" s="64"/>
      <c r="D45" s="317"/>
      <c r="E45" s="317"/>
      <c r="F45" s="317"/>
      <c r="G45" s="317"/>
      <c r="H45" s="317"/>
      <c r="I45" s="317"/>
      <c r="J45" s="64"/>
      <c r="K45" s="312"/>
      <c r="L45" s="312"/>
      <c r="M45" s="312"/>
      <c r="N45" s="312"/>
    </row>
    <row r="46" spans="1:23" ht="13" x14ac:dyDescent="0.25">
      <c r="A46" s="171"/>
      <c r="B46" s="310"/>
      <c r="C46" s="172"/>
      <c r="D46" s="173"/>
      <c r="E46" s="173"/>
      <c r="F46" s="173"/>
      <c r="G46" s="173"/>
      <c r="H46" s="173"/>
      <c r="I46" s="173"/>
      <c r="J46" s="337"/>
      <c r="K46" s="337"/>
      <c r="L46" s="174"/>
      <c r="M46" s="174"/>
      <c r="N46" s="173"/>
      <c r="O46" s="173"/>
      <c r="P46" s="173"/>
      <c r="Q46" s="173"/>
      <c r="R46" s="173"/>
      <c r="S46" s="173"/>
      <c r="T46" s="175"/>
      <c r="U46" s="175"/>
      <c r="V46" s="171"/>
      <c r="W46" s="171"/>
    </row>
    <row r="47" spans="1:23" ht="13" x14ac:dyDescent="0.25">
      <c r="A47" s="171"/>
      <c r="B47" s="176"/>
      <c r="C47" s="176"/>
      <c r="D47" s="173"/>
      <c r="E47" s="173"/>
      <c r="F47" s="173"/>
      <c r="G47" s="173"/>
      <c r="H47" s="173"/>
      <c r="I47" s="173"/>
      <c r="J47" s="177"/>
      <c r="K47" s="177"/>
      <c r="L47" s="174"/>
      <c r="M47" s="174"/>
      <c r="N47" s="178"/>
      <c r="O47" s="178"/>
      <c r="P47" s="178"/>
      <c r="Q47" s="178"/>
      <c r="R47" s="178"/>
      <c r="S47" s="178"/>
      <c r="T47" s="175"/>
      <c r="U47" s="175"/>
      <c r="V47" s="175"/>
      <c r="W47" s="175"/>
    </row>
    <row r="48" spans="1:23" x14ac:dyDescent="0.25">
      <c r="A48" s="179"/>
      <c r="B48" s="171"/>
      <c r="C48" s="171"/>
      <c r="D48" s="180"/>
      <c r="E48" s="180"/>
      <c r="F48" s="180"/>
      <c r="G48" s="180"/>
      <c r="H48" s="180"/>
      <c r="I48" s="180"/>
      <c r="J48" s="181"/>
      <c r="K48" s="181"/>
      <c r="L48" s="182"/>
      <c r="M48" s="182"/>
      <c r="N48" s="183"/>
      <c r="O48" s="183"/>
      <c r="P48" s="183"/>
      <c r="Q48" s="183"/>
      <c r="R48" s="183"/>
      <c r="S48" s="183"/>
      <c r="T48" s="175"/>
      <c r="U48" s="175"/>
      <c r="V48" s="175"/>
      <c r="W48" s="175"/>
    </row>
    <row r="49" spans="1:23" x14ac:dyDescent="0.25">
      <c r="A49" s="179"/>
      <c r="B49" s="171"/>
      <c r="C49" s="171"/>
      <c r="D49" s="180"/>
      <c r="E49" s="180"/>
      <c r="F49" s="180"/>
      <c r="G49" s="180"/>
      <c r="H49" s="180"/>
      <c r="I49" s="180"/>
      <c r="J49" s="181"/>
      <c r="K49" s="181"/>
      <c r="L49" s="182"/>
      <c r="M49" s="182"/>
      <c r="N49" s="183"/>
      <c r="O49" s="183"/>
      <c r="P49" s="183"/>
      <c r="Q49" s="183"/>
      <c r="R49" s="183"/>
      <c r="S49" s="183"/>
      <c r="T49" s="184"/>
      <c r="U49" s="184"/>
      <c r="V49" s="171"/>
      <c r="W49" s="171"/>
    </row>
    <row r="50" spans="1:23" x14ac:dyDescent="0.25">
      <c r="A50" s="179"/>
      <c r="B50" s="171"/>
      <c r="C50" s="171"/>
      <c r="D50" s="180"/>
      <c r="E50" s="180"/>
      <c r="F50" s="180"/>
      <c r="G50" s="180"/>
      <c r="H50" s="180"/>
      <c r="I50" s="180"/>
      <c r="J50" s="181"/>
      <c r="K50" s="181"/>
      <c r="L50" s="182"/>
      <c r="M50" s="182"/>
      <c r="N50" s="183"/>
      <c r="O50" s="183"/>
      <c r="P50" s="183"/>
      <c r="Q50" s="183"/>
      <c r="R50" s="183"/>
      <c r="S50" s="183"/>
      <c r="T50" s="184"/>
      <c r="U50" s="184"/>
      <c r="V50" s="171"/>
      <c r="W50" s="171"/>
    </row>
    <row r="51" spans="1:23" x14ac:dyDescent="0.25">
      <c r="A51" s="179"/>
      <c r="B51" s="171"/>
      <c r="C51" s="171"/>
      <c r="D51" s="180"/>
      <c r="E51" s="180"/>
      <c r="F51" s="180"/>
      <c r="G51" s="180"/>
      <c r="H51" s="180"/>
      <c r="I51" s="180"/>
      <c r="J51" s="181"/>
      <c r="K51" s="181"/>
      <c r="L51" s="182"/>
      <c r="M51" s="182"/>
      <c r="N51" s="183"/>
      <c r="O51" s="183"/>
      <c r="P51" s="183"/>
      <c r="Q51" s="183"/>
      <c r="R51" s="183"/>
      <c r="S51" s="183"/>
      <c r="T51" s="184"/>
      <c r="U51" s="184"/>
      <c r="V51" s="171"/>
      <c r="W51" s="171"/>
    </row>
    <row r="52" spans="1:23" x14ac:dyDescent="0.25">
      <c r="A52" s="179"/>
      <c r="B52" s="171"/>
      <c r="C52" s="171"/>
      <c r="D52" s="180"/>
      <c r="E52" s="180"/>
      <c r="F52" s="180"/>
      <c r="G52" s="180"/>
      <c r="H52" s="180"/>
      <c r="I52" s="180"/>
      <c r="J52" s="181"/>
      <c r="K52" s="181"/>
      <c r="L52" s="182"/>
      <c r="M52" s="182"/>
      <c r="N52" s="183"/>
      <c r="O52" s="183"/>
      <c r="P52" s="183"/>
      <c r="Q52" s="183"/>
      <c r="R52" s="183"/>
      <c r="S52" s="183"/>
      <c r="T52" s="184"/>
      <c r="U52" s="184"/>
      <c r="V52" s="171"/>
      <c r="W52" s="171"/>
    </row>
    <row r="53" spans="1:23" x14ac:dyDescent="0.25">
      <c r="A53" s="179"/>
      <c r="B53" s="171"/>
      <c r="C53" s="171"/>
      <c r="D53" s="180"/>
      <c r="E53" s="180"/>
      <c r="F53" s="180"/>
      <c r="G53" s="180"/>
      <c r="H53" s="180"/>
      <c r="I53" s="180"/>
      <c r="J53" s="181"/>
      <c r="K53" s="181"/>
      <c r="L53" s="182"/>
      <c r="M53" s="182"/>
      <c r="N53" s="183"/>
      <c r="O53" s="183"/>
      <c r="P53" s="183"/>
      <c r="Q53" s="183"/>
      <c r="R53" s="183"/>
      <c r="S53" s="183"/>
      <c r="T53" s="184"/>
      <c r="U53" s="184"/>
      <c r="V53" s="171"/>
      <c r="W53" s="171"/>
    </row>
    <row r="54" spans="1:23" x14ac:dyDescent="0.25">
      <c r="A54" s="179"/>
      <c r="B54" s="171"/>
      <c r="C54" s="171"/>
      <c r="D54" s="180"/>
      <c r="E54" s="180"/>
      <c r="F54" s="180"/>
      <c r="G54" s="180"/>
      <c r="H54" s="180"/>
      <c r="I54" s="180"/>
      <c r="J54" s="181"/>
      <c r="K54" s="181"/>
      <c r="L54" s="182"/>
      <c r="M54" s="182"/>
      <c r="N54" s="183"/>
      <c r="O54" s="183"/>
      <c r="P54" s="183"/>
      <c r="Q54" s="183"/>
      <c r="R54" s="183"/>
      <c r="S54" s="183"/>
      <c r="T54" s="184"/>
      <c r="U54" s="184"/>
      <c r="V54" s="171"/>
      <c r="W54" s="171"/>
    </row>
    <row r="55" spans="1:23" x14ac:dyDescent="0.25">
      <c r="A55" s="179"/>
      <c r="B55" s="171"/>
      <c r="C55" s="171"/>
      <c r="D55" s="180"/>
      <c r="E55" s="180"/>
      <c r="F55" s="180"/>
      <c r="G55" s="180"/>
      <c r="H55" s="180"/>
      <c r="I55" s="180"/>
      <c r="J55" s="181"/>
      <c r="K55" s="181"/>
      <c r="L55" s="182"/>
      <c r="M55" s="182"/>
      <c r="N55" s="183"/>
      <c r="O55" s="183"/>
      <c r="P55" s="183"/>
      <c r="Q55" s="183"/>
      <c r="R55" s="183"/>
      <c r="S55" s="183"/>
      <c r="T55" s="184"/>
      <c r="U55" s="184"/>
      <c r="V55" s="171"/>
      <c r="W55" s="171"/>
    </row>
    <row r="56" spans="1:23" x14ac:dyDescent="0.25">
      <c r="A56" s="179"/>
      <c r="B56" s="171"/>
      <c r="C56" s="171"/>
      <c r="D56" s="180"/>
      <c r="E56" s="180"/>
      <c r="F56" s="180"/>
      <c r="G56" s="180"/>
      <c r="H56" s="180"/>
      <c r="I56" s="180"/>
      <c r="J56" s="181"/>
      <c r="K56" s="181"/>
      <c r="L56" s="182"/>
      <c r="M56" s="182"/>
      <c r="N56" s="183"/>
      <c r="O56" s="183"/>
      <c r="P56" s="183"/>
      <c r="Q56" s="183"/>
      <c r="R56" s="183"/>
      <c r="S56" s="183"/>
      <c r="T56" s="184"/>
      <c r="U56" s="184"/>
      <c r="V56" s="171"/>
      <c r="W56" s="171"/>
    </row>
    <row r="57" spans="1:23" x14ac:dyDescent="0.25">
      <c r="A57" s="179"/>
      <c r="B57" s="171"/>
      <c r="C57" s="171"/>
      <c r="D57" s="180"/>
      <c r="E57" s="180"/>
      <c r="F57" s="180"/>
      <c r="G57" s="180"/>
      <c r="H57" s="180"/>
      <c r="I57" s="180"/>
      <c r="J57" s="181"/>
      <c r="K57" s="181"/>
      <c r="L57" s="182"/>
      <c r="M57" s="182"/>
      <c r="N57" s="183"/>
      <c r="O57" s="183"/>
      <c r="P57" s="183"/>
      <c r="Q57" s="183"/>
      <c r="R57" s="183"/>
      <c r="S57" s="183"/>
      <c r="T57" s="184"/>
      <c r="U57" s="184"/>
      <c r="V57" s="171"/>
      <c r="W57" s="171"/>
    </row>
    <row r="58" spans="1:23" x14ac:dyDescent="0.25">
      <c r="A58" s="179"/>
      <c r="B58" s="171"/>
      <c r="C58" s="171"/>
      <c r="D58" s="180"/>
      <c r="E58" s="180"/>
      <c r="F58" s="180"/>
      <c r="G58" s="180"/>
      <c r="H58" s="180"/>
      <c r="I58" s="180"/>
      <c r="J58" s="181"/>
      <c r="K58" s="181"/>
      <c r="L58" s="182"/>
      <c r="M58" s="182"/>
      <c r="N58" s="183"/>
      <c r="O58" s="183"/>
      <c r="P58" s="183"/>
      <c r="Q58" s="183"/>
      <c r="R58" s="183"/>
      <c r="S58" s="183"/>
      <c r="T58" s="184"/>
      <c r="U58" s="184"/>
      <c r="V58" s="171"/>
      <c r="W58" s="171"/>
    </row>
    <row r="59" spans="1:23" x14ac:dyDescent="0.25">
      <c r="A59" s="179"/>
      <c r="B59" s="171"/>
      <c r="C59" s="171"/>
      <c r="D59" s="180"/>
      <c r="E59" s="180"/>
      <c r="F59" s="180"/>
      <c r="G59" s="180"/>
      <c r="H59" s="180"/>
      <c r="I59" s="180"/>
      <c r="J59" s="181"/>
      <c r="K59" s="181"/>
      <c r="L59" s="182"/>
      <c r="M59" s="182"/>
      <c r="N59" s="183"/>
      <c r="O59" s="183"/>
      <c r="P59" s="183"/>
      <c r="Q59" s="183"/>
      <c r="R59" s="183"/>
      <c r="S59" s="183"/>
      <c r="T59" s="184"/>
      <c r="U59" s="184"/>
      <c r="V59" s="171"/>
      <c r="W59" s="171"/>
    </row>
    <row r="60" spans="1:23" x14ac:dyDescent="0.25">
      <c r="A60" s="179"/>
      <c r="B60" s="171"/>
      <c r="C60" s="171"/>
      <c r="D60" s="180"/>
      <c r="E60" s="180"/>
      <c r="F60" s="180"/>
      <c r="G60" s="180"/>
      <c r="H60" s="180"/>
      <c r="I60" s="180"/>
      <c r="J60" s="181"/>
      <c r="K60" s="181"/>
      <c r="L60" s="182"/>
      <c r="M60" s="182"/>
      <c r="N60" s="183"/>
      <c r="O60" s="183"/>
      <c r="P60" s="183"/>
      <c r="Q60" s="183"/>
      <c r="R60" s="183"/>
      <c r="S60" s="183"/>
      <c r="T60" s="184"/>
      <c r="U60" s="184"/>
      <c r="V60" s="171"/>
      <c r="W60" s="171"/>
    </row>
    <row r="61" spans="1:23" x14ac:dyDescent="0.25">
      <c r="A61" s="179"/>
      <c r="B61" s="171"/>
      <c r="C61" s="171"/>
      <c r="D61" s="180"/>
      <c r="E61" s="180"/>
      <c r="F61" s="180"/>
      <c r="G61" s="180"/>
      <c r="H61" s="180"/>
      <c r="I61" s="180"/>
      <c r="J61" s="181"/>
      <c r="K61" s="181"/>
      <c r="L61" s="182"/>
      <c r="M61" s="182"/>
      <c r="N61" s="183"/>
      <c r="O61" s="183"/>
      <c r="P61" s="183"/>
      <c r="Q61" s="183"/>
      <c r="R61" s="183"/>
      <c r="S61" s="183"/>
      <c r="T61" s="184"/>
      <c r="U61" s="184"/>
      <c r="V61" s="171"/>
      <c r="W61" s="171"/>
    </row>
    <row r="62" spans="1:23" x14ac:dyDescent="0.25">
      <c r="A62" s="179"/>
      <c r="B62" s="171"/>
      <c r="C62" s="171"/>
      <c r="D62" s="180"/>
      <c r="E62" s="180"/>
      <c r="F62" s="180"/>
      <c r="G62" s="180"/>
      <c r="H62" s="180"/>
      <c r="I62" s="180"/>
      <c r="J62" s="181"/>
      <c r="K62" s="181"/>
      <c r="L62" s="182"/>
      <c r="M62" s="182"/>
      <c r="N62" s="183"/>
      <c r="O62" s="183"/>
      <c r="P62" s="183"/>
      <c r="Q62" s="183"/>
      <c r="R62" s="183"/>
      <c r="S62" s="183"/>
      <c r="T62" s="184"/>
      <c r="U62" s="184"/>
      <c r="V62" s="171"/>
      <c r="W62" s="171"/>
    </row>
    <row r="63" spans="1:23" x14ac:dyDescent="0.25">
      <c r="A63" s="179"/>
      <c r="B63" s="171"/>
      <c r="C63" s="171"/>
      <c r="D63" s="180"/>
      <c r="E63" s="180"/>
      <c r="F63" s="180"/>
      <c r="G63" s="180"/>
      <c r="H63" s="180"/>
      <c r="I63" s="180"/>
      <c r="J63" s="181"/>
      <c r="K63" s="181"/>
      <c r="L63" s="182"/>
      <c r="M63" s="182"/>
      <c r="N63" s="183"/>
      <c r="O63" s="183"/>
      <c r="P63" s="183"/>
      <c r="Q63" s="183"/>
      <c r="R63" s="183"/>
      <c r="S63" s="183"/>
      <c r="T63" s="184"/>
      <c r="U63" s="184"/>
      <c r="V63" s="171"/>
      <c r="W63" s="171"/>
    </row>
    <row r="64" spans="1:23" x14ac:dyDescent="0.25">
      <c r="A64" s="179"/>
      <c r="B64" s="171"/>
      <c r="C64" s="171"/>
      <c r="D64" s="180"/>
      <c r="E64" s="180"/>
      <c r="F64" s="180"/>
      <c r="G64" s="180"/>
      <c r="H64" s="180"/>
      <c r="I64" s="180"/>
      <c r="J64" s="181"/>
      <c r="K64" s="181"/>
      <c r="L64" s="182"/>
      <c r="M64" s="182"/>
      <c r="N64" s="183"/>
      <c r="O64" s="183"/>
      <c r="P64" s="183"/>
      <c r="Q64" s="183"/>
      <c r="R64" s="183"/>
      <c r="S64" s="183"/>
      <c r="T64" s="184"/>
      <c r="U64" s="184"/>
      <c r="V64" s="171"/>
      <c r="W64" s="171"/>
    </row>
    <row r="65" spans="1:23" x14ac:dyDescent="0.25">
      <c r="A65" s="179"/>
      <c r="B65" s="171"/>
      <c r="C65" s="171"/>
      <c r="D65" s="180"/>
      <c r="E65" s="180"/>
      <c r="F65" s="180"/>
      <c r="G65" s="180"/>
      <c r="H65" s="180"/>
      <c r="I65" s="180"/>
      <c r="J65" s="181"/>
      <c r="K65" s="181"/>
      <c r="L65" s="182"/>
      <c r="M65" s="182"/>
      <c r="N65" s="183"/>
      <c r="O65" s="183"/>
      <c r="P65" s="183"/>
      <c r="Q65" s="183"/>
      <c r="R65" s="183"/>
      <c r="S65" s="183"/>
      <c r="T65" s="184"/>
      <c r="U65" s="184"/>
      <c r="V65" s="171"/>
      <c r="W65" s="171"/>
    </row>
    <row r="66" spans="1:23" x14ac:dyDescent="0.25">
      <c r="A66" s="179"/>
      <c r="B66" s="171"/>
      <c r="C66" s="171"/>
      <c r="D66" s="180"/>
      <c r="E66" s="180"/>
      <c r="F66" s="180"/>
      <c r="G66" s="180"/>
      <c r="H66" s="180"/>
      <c r="I66" s="180"/>
      <c r="J66" s="181"/>
      <c r="K66" s="181"/>
      <c r="L66" s="182"/>
      <c r="M66" s="182"/>
      <c r="N66" s="183"/>
      <c r="O66" s="183"/>
      <c r="P66" s="183"/>
      <c r="Q66" s="183"/>
      <c r="R66" s="183"/>
      <c r="S66" s="183"/>
      <c r="T66" s="184"/>
      <c r="U66" s="184"/>
      <c r="V66" s="171"/>
      <c r="W66" s="171"/>
    </row>
    <row r="67" spans="1:23" x14ac:dyDescent="0.25">
      <c r="A67" s="179"/>
      <c r="B67" s="171"/>
      <c r="C67" s="171"/>
      <c r="D67" s="180"/>
      <c r="E67" s="180"/>
      <c r="F67" s="180"/>
      <c r="G67" s="180"/>
      <c r="H67" s="180"/>
      <c r="I67" s="180"/>
      <c r="J67" s="181"/>
      <c r="K67" s="181"/>
      <c r="L67" s="182"/>
      <c r="M67" s="182"/>
      <c r="N67" s="183"/>
      <c r="O67" s="183"/>
      <c r="P67" s="183"/>
      <c r="Q67" s="183"/>
      <c r="R67" s="183"/>
      <c r="S67" s="183"/>
      <c r="T67" s="184"/>
      <c r="U67" s="184"/>
      <c r="V67" s="171"/>
      <c r="W67" s="171"/>
    </row>
    <row r="68" spans="1:23" x14ac:dyDescent="0.25">
      <c r="A68" s="179"/>
      <c r="B68" s="171"/>
      <c r="C68" s="171"/>
      <c r="D68" s="180"/>
      <c r="E68" s="180"/>
      <c r="F68" s="180"/>
      <c r="G68" s="180"/>
      <c r="H68" s="180"/>
      <c r="I68" s="180"/>
      <c r="J68" s="181"/>
      <c r="K68" s="181"/>
      <c r="L68" s="182"/>
      <c r="M68" s="182"/>
      <c r="N68" s="183"/>
      <c r="O68" s="183"/>
      <c r="P68" s="183"/>
      <c r="Q68" s="183"/>
      <c r="R68" s="183"/>
      <c r="S68" s="183"/>
      <c r="T68" s="184"/>
      <c r="U68" s="184"/>
      <c r="V68" s="171"/>
      <c r="W68" s="171"/>
    </row>
    <row r="69" spans="1:23" x14ac:dyDescent="0.25">
      <c r="A69" s="179"/>
      <c r="B69" s="171"/>
      <c r="C69" s="171"/>
      <c r="D69" s="180"/>
      <c r="E69" s="180"/>
      <c r="F69" s="180"/>
      <c r="G69" s="180"/>
      <c r="H69" s="180"/>
      <c r="I69" s="180"/>
      <c r="J69" s="181"/>
      <c r="K69" s="181"/>
      <c r="L69" s="182"/>
      <c r="M69" s="182"/>
      <c r="N69" s="183"/>
      <c r="O69" s="183"/>
      <c r="P69" s="183"/>
      <c r="Q69" s="183"/>
      <c r="R69" s="183"/>
      <c r="S69" s="183"/>
      <c r="T69" s="184"/>
      <c r="U69" s="184"/>
      <c r="V69" s="171"/>
      <c r="W69" s="171"/>
    </row>
    <row r="70" spans="1:23" x14ac:dyDescent="0.25">
      <c r="A70" s="179"/>
      <c r="B70" s="171"/>
      <c r="C70" s="171"/>
      <c r="D70" s="180"/>
      <c r="E70" s="180"/>
      <c r="F70" s="180"/>
      <c r="G70" s="180"/>
      <c r="H70" s="180"/>
      <c r="I70" s="180"/>
      <c r="J70" s="181"/>
      <c r="K70" s="181"/>
      <c r="L70" s="182"/>
      <c r="M70" s="182"/>
      <c r="N70" s="183"/>
      <c r="O70" s="183"/>
      <c r="P70" s="183"/>
      <c r="Q70" s="183"/>
      <c r="R70" s="183"/>
      <c r="S70" s="183"/>
      <c r="T70" s="184"/>
      <c r="U70" s="184"/>
      <c r="V70" s="171"/>
      <c r="W70" s="171"/>
    </row>
    <row r="71" spans="1:23" x14ac:dyDescent="0.25">
      <c r="A71" s="179"/>
      <c r="B71" s="171"/>
      <c r="C71" s="171"/>
      <c r="D71" s="180"/>
      <c r="E71" s="180"/>
      <c r="F71" s="180"/>
      <c r="G71" s="180"/>
      <c r="H71" s="180"/>
      <c r="I71" s="180"/>
      <c r="J71" s="181"/>
      <c r="K71" s="181"/>
      <c r="L71" s="182"/>
      <c r="M71" s="182"/>
      <c r="N71" s="183"/>
      <c r="O71" s="183"/>
      <c r="P71" s="183"/>
      <c r="Q71" s="183"/>
      <c r="R71" s="183"/>
      <c r="S71" s="183"/>
      <c r="T71" s="184"/>
      <c r="U71" s="184"/>
      <c r="V71" s="171"/>
      <c r="W71" s="171"/>
    </row>
    <row r="72" spans="1:23" x14ac:dyDescent="0.25">
      <c r="A72" s="179"/>
      <c r="B72" s="171"/>
      <c r="C72" s="171"/>
      <c r="D72" s="180"/>
      <c r="E72" s="180"/>
      <c r="F72" s="180"/>
      <c r="G72" s="180"/>
      <c r="H72" s="180"/>
      <c r="I72" s="180"/>
      <c r="J72" s="181"/>
      <c r="K72" s="181"/>
      <c r="L72" s="182"/>
      <c r="M72" s="182"/>
      <c r="N72" s="183"/>
      <c r="O72" s="183"/>
      <c r="P72" s="183"/>
      <c r="Q72" s="183"/>
      <c r="R72" s="183"/>
      <c r="S72" s="183"/>
      <c r="T72" s="184"/>
      <c r="U72" s="184"/>
      <c r="V72" s="171"/>
      <c r="W72" s="171"/>
    </row>
    <row r="73" spans="1:23" x14ac:dyDescent="0.25">
      <c r="A73" s="179"/>
      <c r="B73" s="171"/>
      <c r="C73" s="171"/>
      <c r="D73" s="180"/>
      <c r="E73" s="180"/>
      <c r="F73" s="180"/>
      <c r="G73" s="180"/>
      <c r="H73" s="180"/>
      <c r="I73" s="180"/>
      <c r="J73" s="181"/>
      <c r="K73" s="181"/>
      <c r="L73" s="182"/>
      <c r="M73" s="182"/>
      <c r="N73" s="183"/>
      <c r="O73" s="183"/>
      <c r="P73" s="183"/>
      <c r="Q73" s="183"/>
      <c r="R73" s="183"/>
      <c r="S73" s="183"/>
      <c r="T73" s="184"/>
      <c r="U73" s="184"/>
      <c r="V73" s="171"/>
      <c r="W73" s="171"/>
    </row>
    <row r="74" spans="1:23" x14ac:dyDescent="0.25">
      <c r="A74" s="179"/>
      <c r="B74" s="171"/>
      <c r="C74" s="171"/>
      <c r="D74" s="180"/>
      <c r="E74" s="180"/>
      <c r="F74" s="180"/>
      <c r="G74" s="180"/>
      <c r="H74" s="180"/>
      <c r="I74" s="180"/>
      <c r="J74" s="181"/>
      <c r="K74" s="181"/>
      <c r="L74" s="182"/>
      <c r="M74" s="182"/>
      <c r="N74" s="183"/>
      <c r="O74" s="183"/>
      <c r="P74" s="183"/>
      <c r="Q74" s="183"/>
      <c r="R74" s="183"/>
      <c r="S74" s="183"/>
      <c r="T74" s="184"/>
      <c r="U74" s="184"/>
      <c r="V74" s="171"/>
      <c r="W74" s="171"/>
    </row>
    <row r="75" spans="1:23" x14ac:dyDescent="0.25">
      <c r="A75" s="179"/>
      <c r="B75" s="171"/>
      <c r="C75" s="171"/>
      <c r="D75" s="180"/>
      <c r="E75" s="180"/>
      <c r="F75" s="180"/>
      <c r="G75" s="180"/>
      <c r="H75" s="180"/>
      <c r="I75" s="180"/>
      <c r="J75" s="181"/>
      <c r="K75" s="181"/>
      <c r="L75" s="182"/>
      <c r="M75" s="182"/>
      <c r="N75" s="183"/>
      <c r="O75" s="183"/>
      <c r="P75" s="183"/>
      <c r="Q75" s="183"/>
      <c r="R75" s="183"/>
      <c r="S75" s="183"/>
      <c r="T75" s="184"/>
      <c r="U75" s="184"/>
      <c r="V75" s="171"/>
      <c r="W75" s="171"/>
    </row>
    <row r="76" spans="1:23" x14ac:dyDescent="0.25">
      <c r="A76" s="179"/>
      <c r="B76" s="171"/>
      <c r="C76" s="171"/>
      <c r="D76" s="180"/>
      <c r="E76" s="180"/>
      <c r="F76" s="180"/>
      <c r="G76" s="180"/>
      <c r="H76" s="180"/>
      <c r="I76" s="180"/>
      <c r="J76" s="181"/>
      <c r="K76" s="181"/>
      <c r="L76" s="182"/>
      <c r="M76" s="182"/>
      <c r="N76" s="183"/>
      <c r="O76" s="183"/>
      <c r="P76" s="183"/>
      <c r="Q76" s="183"/>
      <c r="R76" s="183"/>
      <c r="S76" s="183"/>
      <c r="T76" s="184"/>
      <c r="U76" s="184"/>
      <c r="V76" s="171"/>
      <c r="W76" s="171"/>
    </row>
    <row r="77" spans="1:23" x14ac:dyDescent="0.25">
      <c r="A77" s="179"/>
      <c r="B77" s="171"/>
      <c r="C77" s="171"/>
      <c r="D77" s="180"/>
      <c r="E77" s="180"/>
      <c r="F77" s="180"/>
      <c r="G77" s="180"/>
      <c r="H77" s="180"/>
      <c r="I77" s="180"/>
      <c r="J77" s="181"/>
      <c r="K77" s="181"/>
      <c r="L77" s="182"/>
      <c r="M77" s="182"/>
      <c r="N77" s="183"/>
      <c r="O77" s="183"/>
      <c r="P77" s="183"/>
      <c r="Q77" s="183"/>
      <c r="R77" s="183"/>
      <c r="S77" s="183"/>
      <c r="T77" s="184"/>
      <c r="U77" s="184"/>
      <c r="V77" s="171"/>
      <c r="W77" s="171"/>
    </row>
    <row r="78" spans="1:23" x14ac:dyDescent="0.25">
      <c r="A78" s="179"/>
      <c r="B78" s="171"/>
      <c r="C78" s="171"/>
      <c r="D78" s="180"/>
      <c r="E78" s="180"/>
      <c r="F78" s="180"/>
      <c r="G78" s="180"/>
      <c r="H78" s="180"/>
      <c r="I78" s="180"/>
      <c r="J78" s="181"/>
      <c r="K78" s="181"/>
      <c r="L78" s="182"/>
      <c r="M78" s="182"/>
      <c r="N78" s="183"/>
      <c r="O78" s="183"/>
      <c r="P78" s="183"/>
      <c r="Q78" s="183"/>
      <c r="R78" s="183"/>
      <c r="S78" s="183"/>
      <c r="T78" s="184"/>
      <c r="U78" s="184"/>
      <c r="V78" s="171"/>
      <c r="W78" s="171"/>
    </row>
    <row r="79" spans="1:23" x14ac:dyDescent="0.25">
      <c r="A79" s="179"/>
      <c r="B79" s="171"/>
      <c r="C79" s="171"/>
      <c r="D79" s="180"/>
      <c r="E79" s="180"/>
      <c r="F79" s="180"/>
      <c r="G79" s="180"/>
      <c r="H79" s="180"/>
      <c r="I79" s="180"/>
      <c r="J79" s="181"/>
      <c r="K79" s="181"/>
      <c r="L79" s="182"/>
      <c r="M79" s="182"/>
      <c r="N79" s="183"/>
      <c r="O79" s="183"/>
      <c r="P79" s="183"/>
      <c r="Q79" s="183"/>
      <c r="R79" s="183"/>
      <c r="S79" s="183"/>
      <c r="T79" s="184"/>
      <c r="U79" s="184"/>
      <c r="V79" s="171"/>
      <c r="W79" s="171"/>
    </row>
    <row r="80" spans="1:23" x14ac:dyDescent="0.25">
      <c r="A80" s="171"/>
      <c r="B80" s="171"/>
      <c r="C80" s="171"/>
      <c r="D80" s="171"/>
      <c r="E80" s="171"/>
      <c r="F80" s="171"/>
      <c r="G80" s="171"/>
      <c r="H80" s="171"/>
      <c r="I80" s="171"/>
      <c r="J80" s="171"/>
      <c r="K80" s="171"/>
      <c r="L80" s="171"/>
      <c r="M80" s="171"/>
      <c r="N80" s="171"/>
      <c r="O80" s="171"/>
      <c r="P80" s="171"/>
      <c r="Q80" s="171"/>
      <c r="R80" s="171"/>
      <c r="S80" s="171"/>
      <c r="T80" s="171"/>
      <c r="U80" s="171"/>
      <c r="V80" s="171"/>
      <c r="W80" s="171"/>
    </row>
    <row r="81" spans="1:23" x14ac:dyDescent="0.25">
      <c r="A81" s="171"/>
      <c r="B81" s="171"/>
      <c r="C81" s="171"/>
      <c r="D81" s="171"/>
      <c r="E81" s="171"/>
      <c r="F81" s="171"/>
      <c r="G81" s="171"/>
      <c r="H81" s="171"/>
      <c r="I81" s="171"/>
      <c r="J81" s="171"/>
      <c r="K81" s="171"/>
      <c r="L81" s="171"/>
      <c r="M81" s="171"/>
      <c r="N81" s="171"/>
      <c r="O81" s="171"/>
      <c r="P81" s="171"/>
      <c r="Q81" s="171"/>
      <c r="R81" s="171"/>
      <c r="S81" s="171"/>
      <c r="T81" s="171"/>
      <c r="U81" s="171"/>
      <c r="V81" s="171"/>
      <c r="W81" s="171"/>
    </row>
    <row r="82" spans="1:23" ht="13" x14ac:dyDescent="0.25">
      <c r="A82" s="171"/>
      <c r="B82" s="185"/>
      <c r="C82" s="185"/>
      <c r="D82" s="172"/>
      <c r="E82" s="172"/>
      <c r="F82" s="172"/>
      <c r="G82" s="172"/>
      <c r="H82" s="172"/>
      <c r="I82" s="172"/>
      <c r="J82" s="184"/>
      <c r="K82" s="184"/>
      <c r="L82" s="184"/>
      <c r="M82" s="184"/>
      <c r="N82" s="173"/>
      <c r="O82" s="173"/>
      <c r="P82" s="173"/>
      <c r="Q82" s="173"/>
      <c r="R82" s="173"/>
      <c r="S82" s="173"/>
      <c r="T82" s="175"/>
      <c r="U82" s="175"/>
      <c r="V82" s="171"/>
      <c r="W82" s="171"/>
    </row>
    <row r="83" spans="1:23" ht="13" x14ac:dyDescent="0.25">
      <c r="A83" s="171"/>
      <c r="B83" s="179"/>
      <c r="C83" s="176"/>
      <c r="D83" s="186"/>
      <c r="E83" s="186"/>
      <c r="F83" s="186"/>
      <c r="G83" s="186"/>
      <c r="H83" s="186"/>
      <c r="I83" s="186"/>
      <c r="J83" s="184"/>
      <c r="K83" s="184"/>
      <c r="L83" s="184"/>
      <c r="M83" s="184"/>
      <c r="N83" s="187"/>
      <c r="O83" s="187"/>
      <c r="P83" s="187"/>
      <c r="Q83" s="187"/>
      <c r="R83" s="187"/>
      <c r="S83" s="187"/>
      <c r="T83" s="175"/>
      <c r="U83" s="175"/>
      <c r="V83" s="171"/>
      <c r="W83" s="171"/>
    </row>
    <row r="84" spans="1:23" x14ac:dyDescent="0.25">
      <c r="A84" s="179"/>
      <c r="B84" s="184"/>
      <c r="C84" s="171"/>
      <c r="D84" s="180"/>
      <c r="E84" s="180"/>
      <c r="F84" s="180"/>
      <c r="G84" s="180"/>
      <c r="H84" s="180"/>
      <c r="I84" s="184"/>
      <c r="J84" s="184"/>
      <c r="K84" s="184"/>
      <c r="L84" s="184"/>
      <c r="M84" s="184"/>
      <c r="N84" s="188"/>
      <c r="O84" s="188"/>
      <c r="P84" s="188"/>
      <c r="Q84" s="188"/>
      <c r="R84" s="183"/>
      <c r="S84" s="183"/>
      <c r="T84" s="175"/>
      <c r="U84" s="175"/>
      <c r="V84" s="171"/>
      <c r="W84" s="171"/>
    </row>
    <row r="85" spans="1:23" x14ac:dyDescent="0.25">
      <c r="A85" s="179"/>
      <c r="B85" s="184"/>
      <c r="C85" s="171"/>
      <c r="D85" s="180"/>
      <c r="E85" s="180"/>
      <c r="F85" s="180"/>
      <c r="G85" s="180"/>
      <c r="H85" s="180"/>
      <c r="I85" s="184"/>
      <c r="J85" s="184"/>
      <c r="K85" s="184"/>
      <c r="L85" s="184"/>
      <c r="M85" s="184"/>
      <c r="N85" s="188"/>
      <c r="O85" s="188"/>
      <c r="P85" s="188"/>
      <c r="Q85" s="188"/>
      <c r="R85" s="183"/>
      <c r="S85" s="183"/>
      <c r="T85" s="184"/>
      <c r="U85" s="184"/>
      <c r="V85" s="171"/>
      <c r="W85" s="171"/>
    </row>
    <row r="86" spans="1:23" x14ac:dyDescent="0.25">
      <c r="A86" s="179"/>
      <c r="B86" s="184"/>
      <c r="C86" s="171"/>
      <c r="D86" s="180"/>
      <c r="E86" s="180"/>
      <c r="F86" s="180"/>
      <c r="G86" s="180"/>
      <c r="H86" s="180"/>
      <c r="I86" s="184"/>
      <c r="J86" s="184"/>
      <c r="K86" s="184"/>
      <c r="L86" s="184"/>
      <c r="M86" s="184"/>
      <c r="N86" s="188"/>
      <c r="O86" s="188"/>
      <c r="P86" s="188"/>
      <c r="Q86" s="188"/>
      <c r="R86" s="183"/>
      <c r="S86" s="183"/>
      <c r="T86" s="184"/>
      <c r="U86" s="184"/>
      <c r="V86" s="171"/>
      <c r="W86" s="171"/>
    </row>
    <row r="87" spans="1:23" x14ac:dyDescent="0.25">
      <c r="A87" s="179"/>
      <c r="B87" s="184"/>
      <c r="C87" s="171"/>
      <c r="D87" s="180"/>
      <c r="E87" s="180"/>
      <c r="F87" s="180"/>
      <c r="G87" s="180"/>
      <c r="H87" s="180"/>
      <c r="I87" s="184"/>
      <c r="J87" s="184"/>
      <c r="K87" s="184"/>
      <c r="L87" s="184"/>
      <c r="M87" s="184"/>
      <c r="N87" s="188"/>
      <c r="O87" s="188"/>
      <c r="P87" s="188"/>
      <c r="Q87" s="188"/>
      <c r="R87" s="183"/>
      <c r="S87" s="183"/>
      <c r="T87" s="184"/>
      <c r="U87" s="184"/>
      <c r="V87" s="171"/>
      <c r="W87" s="171"/>
    </row>
    <row r="88" spans="1:23" x14ac:dyDescent="0.25">
      <c r="A88" s="179"/>
      <c r="B88" s="184"/>
      <c r="C88" s="171"/>
      <c r="D88" s="180"/>
      <c r="E88" s="180"/>
      <c r="F88" s="180"/>
      <c r="G88" s="180"/>
      <c r="H88" s="180"/>
      <c r="I88" s="184"/>
      <c r="J88" s="184"/>
      <c r="K88" s="184"/>
      <c r="L88" s="184"/>
      <c r="M88" s="184"/>
      <c r="N88" s="188"/>
      <c r="O88" s="188"/>
      <c r="P88" s="188"/>
      <c r="Q88" s="188"/>
      <c r="R88" s="183"/>
      <c r="S88" s="183"/>
      <c r="T88" s="184"/>
      <c r="U88" s="184"/>
      <c r="V88" s="171"/>
      <c r="W88" s="171"/>
    </row>
    <row r="89" spans="1:23" x14ac:dyDescent="0.25">
      <c r="A89" s="179"/>
      <c r="B89" s="184"/>
      <c r="C89" s="171"/>
      <c r="D89" s="180"/>
      <c r="E89" s="180"/>
      <c r="F89" s="180"/>
      <c r="G89" s="180"/>
      <c r="H89" s="180"/>
      <c r="I89" s="184"/>
      <c r="J89" s="184"/>
      <c r="K89" s="184"/>
      <c r="L89" s="184"/>
      <c r="M89" s="184"/>
      <c r="N89" s="188"/>
      <c r="O89" s="188"/>
      <c r="P89" s="188"/>
      <c r="Q89" s="188"/>
      <c r="R89" s="183"/>
      <c r="S89" s="183"/>
      <c r="T89" s="184"/>
      <c r="U89" s="184"/>
      <c r="V89" s="171"/>
      <c r="W89" s="171"/>
    </row>
    <row r="90" spans="1:23" x14ac:dyDescent="0.25">
      <c r="A90" s="179"/>
      <c r="B90" s="184"/>
      <c r="C90" s="171"/>
      <c r="D90" s="180"/>
      <c r="E90" s="180"/>
      <c r="F90" s="180"/>
      <c r="G90" s="180"/>
      <c r="H90" s="180"/>
      <c r="I90" s="184"/>
      <c r="J90" s="184"/>
      <c r="K90" s="184"/>
      <c r="L90" s="184"/>
      <c r="M90" s="184"/>
      <c r="N90" s="188"/>
      <c r="O90" s="188"/>
      <c r="P90" s="188"/>
      <c r="Q90" s="188"/>
      <c r="R90" s="183"/>
      <c r="S90" s="183"/>
      <c r="T90" s="184"/>
      <c r="U90" s="184"/>
      <c r="V90" s="171"/>
      <c r="W90" s="171"/>
    </row>
    <row r="91" spans="1:23" x14ac:dyDescent="0.25">
      <c r="A91" s="179"/>
      <c r="B91" s="184"/>
      <c r="C91" s="171"/>
      <c r="D91" s="180"/>
      <c r="E91" s="180"/>
      <c r="F91" s="180"/>
      <c r="G91" s="180"/>
      <c r="H91" s="180"/>
      <c r="I91" s="184"/>
      <c r="J91" s="184"/>
      <c r="K91" s="184"/>
      <c r="L91" s="184"/>
      <c r="M91" s="184"/>
      <c r="N91" s="188"/>
      <c r="O91" s="188"/>
      <c r="P91" s="188"/>
      <c r="Q91" s="188"/>
      <c r="R91" s="183"/>
      <c r="S91" s="183"/>
      <c r="T91" s="184"/>
      <c r="U91" s="184"/>
      <c r="V91" s="171"/>
      <c r="W91" s="171"/>
    </row>
    <row r="92" spans="1:23" x14ac:dyDescent="0.25">
      <c r="A92" s="179"/>
      <c r="B92" s="184"/>
      <c r="C92" s="171"/>
      <c r="D92" s="180"/>
      <c r="E92" s="180"/>
      <c r="F92" s="180"/>
      <c r="G92" s="180"/>
      <c r="H92" s="180"/>
      <c r="I92" s="184"/>
      <c r="J92" s="184"/>
      <c r="K92" s="184"/>
      <c r="L92" s="184"/>
      <c r="M92" s="184"/>
      <c r="N92" s="188"/>
      <c r="O92" s="188"/>
      <c r="P92" s="188"/>
      <c r="Q92" s="188"/>
      <c r="R92" s="183"/>
      <c r="S92" s="183"/>
      <c r="T92" s="184"/>
      <c r="U92" s="184"/>
      <c r="V92" s="171"/>
      <c r="W92" s="171"/>
    </row>
    <row r="93" spans="1:23" x14ac:dyDescent="0.25">
      <c r="A93" s="179"/>
      <c r="B93" s="184"/>
      <c r="C93" s="171"/>
      <c r="D93" s="180"/>
      <c r="E93" s="180"/>
      <c r="F93" s="180"/>
      <c r="G93" s="180"/>
      <c r="H93" s="180"/>
      <c r="I93" s="184"/>
      <c r="J93" s="184"/>
      <c r="K93" s="184"/>
      <c r="L93" s="184"/>
      <c r="M93" s="184"/>
      <c r="N93" s="188"/>
      <c r="O93" s="188"/>
      <c r="P93" s="188"/>
      <c r="Q93" s="188"/>
      <c r="R93" s="183"/>
      <c r="S93" s="183"/>
      <c r="T93" s="184"/>
      <c r="U93" s="184"/>
      <c r="V93" s="171"/>
      <c r="W93" s="171"/>
    </row>
    <row r="94" spans="1:23" x14ac:dyDescent="0.25">
      <c r="A94" s="179"/>
      <c r="B94" s="184"/>
      <c r="C94" s="171"/>
      <c r="D94" s="180"/>
      <c r="E94" s="180"/>
      <c r="F94" s="180"/>
      <c r="G94" s="180"/>
      <c r="H94" s="180"/>
      <c r="I94" s="184"/>
      <c r="J94" s="184"/>
      <c r="K94" s="184"/>
      <c r="L94" s="184"/>
      <c r="M94" s="184"/>
      <c r="N94" s="188"/>
      <c r="O94" s="188"/>
      <c r="P94" s="188"/>
      <c r="Q94" s="188"/>
      <c r="R94" s="183"/>
      <c r="S94" s="183"/>
      <c r="T94" s="184"/>
      <c r="U94" s="184"/>
      <c r="V94" s="171"/>
      <c r="W94" s="171"/>
    </row>
    <row r="95" spans="1:23" x14ac:dyDescent="0.25">
      <c r="A95" s="179"/>
      <c r="B95" s="184"/>
      <c r="C95" s="171"/>
      <c r="D95" s="180"/>
      <c r="E95" s="180"/>
      <c r="F95" s="180"/>
      <c r="G95" s="180"/>
      <c r="H95" s="180"/>
      <c r="I95" s="184"/>
      <c r="J95" s="184"/>
      <c r="K95" s="184"/>
      <c r="L95" s="184"/>
      <c r="M95" s="184"/>
      <c r="N95" s="188"/>
      <c r="O95" s="188"/>
      <c r="P95" s="188"/>
      <c r="Q95" s="188"/>
      <c r="R95" s="183"/>
      <c r="S95" s="183"/>
      <c r="T95" s="184"/>
      <c r="U95" s="184"/>
      <c r="V95" s="171"/>
      <c r="W95" s="171"/>
    </row>
    <row r="96" spans="1:23" x14ac:dyDescent="0.25">
      <c r="A96" s="179"/>
      <c r="B96" s="184"/>
      <c r="C96" s="171"/>
      <c r="D96" s="180"/>
      <c r="E96" s="180"/>
      <c r="F96" s="180"/>
      <c r="G96" s="180"/>
      <c r="H96" s="180"/>
      <c r="I96" s="184"/>
      <c r="J96" s="184"/>
      <c r="K96" s="184"/>
      <c r="L96" s="184"/>
      <c r="M96" s="184"/>
      <c r="N96" s="188"/>
      <c r="O96" s="188"/>
      <c r="P96" s="188"/>
      <c r="Q96" s="188"/>
      <c r="R96" s="183"/>
      <c r="S96" s="183"/>
      <c r="T96" s="184"/>
      <c r="U96" s="184"/>
      <c r="V96" s="171"/>
      <c r="W96" s="171"/>
    </row>
    <row r="97" spans="1:23" x14ac:dyDescent="0.25">
      <c r="A97" s="179"/>
      <c r="B97" s="184"/>
      <c r="C97" s="171"/>
      <c r="D97" s="180"/>
      <c r="E97" s="180"/>
      <c r="F97" s="180"/>
      <c r="G97" s="180"/>
      <c r="H97" s="180"/>
      <c r="I97" s="184"/>
      <c r="J97" s="184"/>
      <c r="K97" s="184"/>
      <c r="L97" s="184"/>
      <c r="M97" s="184"/>
      <c r="N97" s="188"/>
      <c r="O97" s="188"/>
      <c r="P97" s="188"/>
      <c r="Q97" s="188"/>
      <c r="R97" s="183"/>
      <c r="S97" s="183"/>
      <c r="T97" s="171"/>
      <c r="U97" s="171"/>
      <c r="V97" s="171"/>
      <c r="W97" s="171"/>
    </row>
    <row r="98" spans="1:23" ht="13" x14ac:dyDescent="0.3">
      <c r="A98" s="171"/>
      <c r="B98" s="171"/>
      <c r="C98" s="189"/>
      <c r="D98" s="171"/>
      <c r="E98" s="171"/>
      <c r="F98" s="171"/>
      <c r="G98" s="171"/>
      <c r="H98" s="171"/>
      <c r="I98" s="171"/>
      <c r="J98" s="171"/>
      <c r="K98" s="171"/>
      <c r="L98" s="171"/>
      <c r="M98" s="171"/>
      <c r="N98" s="190"/>
      <c r="O98" s="190"/>
      <c r="P98" s="190"/>
      <c r="Q98" s="190"/>
      <c r="R98" s="171"/>
      <c r="S98" s="171"/>
      <c r="T98" s="171"/>
      <c r="U98" s="171"/>
      <c r="V98" s="171"/>
      <c r="W98" s="171"/>
    </row>
    <row r="99" spans="1:23" x14ac:dyDescent="0.25">
      <c r="A99" s="171"/>
      <c r="B99" s="191"/>
      <c r="C99" s="171"/>
      <c r="D99" s="171"/>
      <c r="E99" s="171"/>
      <c r="F99" s="171"/>
      <c r="G99" s="171"/>
      <c r="H99" s="171"/>
      <c r="I99" s="171"/>
      <c r="J99" s="171"/>
      <c r="K99" s="171"/>
      <c r="L99" s="171"/>
      <c r="M99" s="171"/>
      <c r="N99" s="171"/>
      <c r="O99" s="171"/>
      <c r="P99" s="171"/>
      <c r="Q99" s="171"/>
      <c r="R99" s="171"/>
      <c r="S99" s="171"/>
      <c r="T99" s="171"/>
      <c r="U99" s="171"/>
      <c r="V99" s="171"/>
      <c r="W99" s="171"/>
    </row>
    <row r="100" spans="1:23" x14ac:dyDescent="0.25">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row>
    <row r="101" spans="1:23" x14ac:dyDescent="0.25">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row>
    <row r="102" spans="1:23" x14ac:dyDescent="0.25">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row>
    <row r="103" spans="1:23" x14ac:dyDescent="0.25">
      <c r="A103" s="171"/>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row>
    <row r="104" spans="1:23" x14ac:dyDescent="0.25">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row>
    <row r="105" spans="1:23" x14ac:dyDescent="0.25">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row>
    <row r="106" spans="1:23" x14ac:dyDescent="0.25">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row>
    <row r="107" spans="1:23" x14ac:dyDescent="0.25">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row>
  </sheetData>
  <sheetProtection algorithmName="SHA-512" hashValue="OrHbrVBkYMWuAXWrczHVtySWjOSFFALSIndKKBXfz3lvmDFHQ+xcvrxSa0TPVf3b0kH29LLTJkNdsMhMhdYpiQ==" saltValue="mVJJwH5rLgHb/EvEOUxr2g==" spinCount="100000" sheet="1" objects="1" scenarios="1"/>
  <mergeCells count="4">
    <mergeCell ref="B1:I1"/>
    <mergeCell ref="J1:N3"/>
    <mergeCell ref="B3:I5"/>
    <mergeCell ref="J5:N5"/>
  </mergeCells>
  <hyperlinks>
    <hyperlink ref="O2:P3" location="'List of Tables &amp; Charts'!A1" display="return to List of Tables &amp; Charts"/>
    <hyperlink ref="J1:N3" location="'Section 3 List of Tables Charts'!A1" display="return to List of Tables &amp; Charts"/>
    <hyperlink ref="J5:N5" location="'Chart 3.9 DATA'!A1" display="view Chart 3.9 data"/>
  </hyperlinks>
  <pageMargins left="0.70866141732283472" right="0.70866141732283472" top="0.74803149606299213" bottom="0.74803149606299213" header="0.31496062992125984" footer="0.31496062992125984"/>
  <pageSetup paperSize="9" scale="85" orientation="landscape" r:id="rId1"/>
  <headerFooter>
    <oddFooter>&amp;L&amp;8Scottish Stroke Improvement Programme 2019 Report&amp;R&amp;8© NHS National Services Scotland/Crown Copyright</oddFooter>
  </headerFooter>
  <rowBreaks count="1" manualBreakCount="1">
    <brk id="44"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zoomScaleNormal="100" workbookViewId="0">
      <selection sqref="A1:B1"/>
    </sheetView>
  </sheetViews>
  <sheetFormatPr defaultColWidth="9.1796875" defaultRowHeight="12.5" x14ac:dyDescent="0.25"/>
  <cols>
    <col min="1" max="1" width="16.7265625" style="69" customWidth="1"/>
    <col min="2" max="2" width="45.7265625" style="69" customWidth="1"/>
    <col min="3" max="3" width="6.7265625" style="139" customWidth="1"/>
    <col min="4" max="4" width="10.7265625" style="139" customWidth="1"/>
    <col min="5" max="5" width="6.7265625" style="139" customWidth="1"/>
    <col min="6" max="6" width="10.7265625" style="139" customWidth="1"/>
    <col min="7" max="7" width="6.7265625" style="139" customWidth="1"/>
    <col min="8" max="8" width="10.7265625" style="139" customWidth="1"/>
    <col min="9" max="12" width="1.7265625" style="139" customWidth="1"/>
    <col min="13" max="13" width="9.26953125" style="69" customWidth="1"/>
    <col min="14" max="14" width="11.26953125" style="69" customWidth="1"/>
    <col min="15" max="15" width="9.26953125" style="69" customWidth="1"/>
    <col min="16" max="16" width="11.26953125" style="69" customWidth="1"/>
    <col min="17" max="17" width="9.26953125" style="69" customWidth="1"/>
    <col min="18" max="18" width="11.26953125" style="69" customWidth="1"/>
    <col min="19" max="16384" width="9.1796875" style="69"/>
  </cols>
  <sheetData>
    <row r="1" spans="1:22" ht="50.15" customHeight="1" x14ac:dyDescent="0.25">
      <c r="A1" s="430">
        <v>2018</v>
      </c>
      <c r="B1" s="431"/>
      <c r="C1" s="432" t="s">
        <v>26</v>
      </c>
      <c r="D1" s="432"/>
      <c r="E1" s="432"/>
      <c r="F1" s="432"/>
      <c r="G1" s="432"/>
      <c r="H1" s="432"/>
      <c r="I1" s="75"/>
      <c r="J1" s="76"/>
      <c r="K1" s="433" t="s">
        <v>122</v>
      </c>
      <c r="L1" s="434"/>
      <c r="M1" s="432" t="s">
        <v>160</v>
      </c>
      <c r="N1" s="432"/>
      <c r="O1" s="437" t="s">
        <v>161</v>
      </c>
      <c r="P1" s="438"/>
      <c r="Q1" s="432" t="s">
        <v>162</v>
      </c>
      <c r="R1" s="432"/>
      <c r="S1" s="441"/>
      <c r="T1" s="442"/>
    </row>
    <row r="2" spans="1:22" ht="45" customHeight="1" x14ac:dyDescent="0.25">
      <c r="A2" s="77" t="s">
        <v>8</v>
      </c>
      <c r="B2" s="78" t="s">
        <v>9</v>
      </c>
      <c r="C2" s="79" t="s">
        <v>163</v>
      </c>
      <c r="D2" s="79" t="s">
        <v>36</v>
      </c>
      <c r="E2" s="79" t="s">
        <v>164</v>
      </c>
      <c r="F2" s="79" t="s">
        <v>36</v>
      </c>
      <c r="G2" s="79" t="s">
        <v>165</v>
      </c>
      <c r="H2" s="79" t="s">
        <v>36</v>
      </c>
      <c r="I2" s="80" t="s">
        <v>39</v>
      </c>
      <c r="J2" s="81" t="s">
        <v>40</v>
      </c>
      <c r="K2" s="435"/>
      <c r="L2" s="436"/>
      <c r="M2" s="82" t="s">
        <v>10</v>
      </c>
      <c r="N2" s="82" t="s">
        <v>11</v>
      </c>
      <c r="O2" s="82" t="s">
        <v>10</v>
      </c>
      <c r="P2" s="82" t="s">
        <v>11</v>
      </c>
      <c r="Q2" s="82" t="s">
        <v>10</v>
      </c>
      <c r="R2" s="82" t="s">
        <v>11</v>
      </c>
      <c r="S2" s="83"/>
      <c r="T2" s="83"/>
      <c r="U2" s="84"/>
      <c r="V2" s="84"/>
    </row>
    <row r="3" spans="1:22" x14ac:dyDescent="0.25">
      <c r="A3" s="85" t="s">
        <v>116</v>
      </c>
      <c r="B3" s="85" t="s">
        <v>116</v>
      </c>
      <c r="C3" s="86">
        <f>M3/N3*100</f>
        <v>21.205923259428946</v>
      </c>
      <c r="D3" s="86" t="str">
        <f>IF(AND(AND(N3&gt;0,M3&gt;0),ROUND(SUM(100*((2*M3+1.96^2)-(1.96*(SQRT(1.96^2+4*M3*(1-(M3/N3))))))/(2*(N3+1.96^2))),0)&lt;0),CONCATENATE(SUM(1*0)," - ",ROUND(SUM(100*((2*M3+1.96^2)+(1.96*(SQRT(1.96^2+4*M3*(1-(M3/N3))))))/(2*(N3+1.96^2))),0)),IF(AND(AND(N3&gt;0,M3&gt;0),ROUND(SUM(100*((2*M3+1.96^2)-(1.96*(SQRT(1.96^2+4*M3*(1-(M3/N3))))))/(2*(N3+1.96^2))),0)&gt;=0),CONCATENATE(ROUND(SUM(100*((2*M3+1.96^2)-(1.96*(SQRT(1.96^2+4*M3*(1-(M3/N3))))))/(2*(N3+1.96^2))),0)," - ",ROUND(SUM(100*((2*M3+1.96^2)+(1.96*(SQRT(1.96^2+4*M3*(1-(M3/N3))))))/(2*(N3+1.96^2))),0)),""))</f>
        <v>20 - 22</v>
      </c>
      <c r="E3" s="86">
        <f>O3/P3*100</f>
        <v>66.710300253620218</v>
      </c>
      <c r="F3" s="86" t="str">
        <f>IF(AND(AND(P3&gt;0,O3&gt;0),ROUND(SUM(100*((2*(O3)+1.96^2)-(1.96*(SQRT(1.96^2+4*(O3)*(1-((O3)/P3))))))/(2*(P3+1.96^2))),0)&lt;0),CONCATENATE(SUM(1*0)," - ",ROUND(SUM(100*((2*(O3)+1.96^2)+(1.96*(SQRT(1.96^2+4*(O3)*(1-((O3)/P3))))))/(2*(P3+1.96^2))),0)),IF(AND(AND(P3&gt;0,O3&gt;0),ROUND(SUM(100*((2*(O3)+1.96^2)-(1.96*(SQRT(1.96^2+4*(O3)*(1-((O3)/P3))))))/(2*(P3+1.96^2))),0)&gt;=0),CONCATENATE(ROUND(SUM(100*((2*(O3)+1.96^2)-(1.96*(SQRT(1.96^2+4*(O3)*(1-((O3)/P3))))))/(2*(P3+1.96^2))),0)," - ",ROUND(SUM(100*((2*(O3)+1.96^2)+(1.96*(SQRT(1.96^2+4*(O3)*(1-((O3)/P3))))))/(2*(P3+1.96^2))),0)),""))</f>
        <v>66 - 68</v>
      </c>
      <c r="G3" s="86">
        <f>Q3/R3*100</f>
        <v>12.08377648695083</v>
      </c>
      <c r="H3" s="86" t="str">
        <f>IF(AND(AND(R3&gt;0,Q3&gt;0),ROUND(SUM(100*((2*(Q3)+1.96^2)-(1.96*(SQRT(1.96^2+4*(Q3)*(1-((Q3)/R3))))))/(2*(R3+1.96^2))),0)&lt;0),CONCATENATE(SUM(1*0)," - ",ROUND(SUM(100*((2*(Q3)+1.96^2)+(1.96*(SQRT(1.96^2+4*(Q3)*(1-((Q3)/R3))))))/(2*(R3+1.96^2))),0)),IF(AND(AND(R3&gt;0,Q3&gt;0),ROUND(SUM(100*((2*(Q3)+1.96^2)-(1.96*(SQRT(1.96^2+4*(Q3)*(1-((Q3)/R3))))))/(2*(R3+1.96^2))),0)&gt;=0),CONCATENATE(ROUND(SUM(100*((2*(Q3)+1.96^2)-(1.96*(SQRT(1.96^2+4*(Q3)*(1-((Q3)/R3))))))/(2*(R3+1.96^2))),0)," - ",ROUND(SUM(100*((2*(Q3)+1.96^2)+(1.96*(SQRT(1.96^2+4*(Q3)*(1-((Q3)/R3))))))/(2*(R3+1.96^2))),0)),""))</f>
        <v>12 - 13</v>
      </c>
      <c r="I3" s="288"/>
      <c r="J3" s="289"/>
      <c r="K3" s="443"/>
      <c r="L3" s="444"/>
      <c r="M3" s="149">
        <f t="shared" ref="M3:R3" si="0">SUM(M4:M32)</f>
        <v>2592</v>
      </c>
      <c r="N3" s="149">
        <f t="shared" si="0"/>
        <v>12223</v>
      </c>
      <c r="O3" s="149">
        <f t="shared" si="0"/>
        <v>8154</v>
      </c>
      <c r="P3" s="149">
        <f t="shared" si="0"/>
        <v>12223</v>
      </c>
      <c r="Q3" s="149">
        <f t="shared" si="0"/>
        <v>1477</v>
      </c>
      <c r="R3" s="149">
        <f t="shared" si="0"/>
        <v>12223</v>
      </c>
      <c r="S3" s="87"/>
      <c r="T3" s="87"/>
    </row>
    <row r="4" spans="1:22" x14ac:dyDescent="0.25">
      <c r="A4" s="85" t="s">
        <v>42</v>
      </c>
      <c r="B4" s="85" t="s">
        <v>41</v>
      </c>
      <c r="C4" s="86">
        <f t="shared" ref="C4:C32" si="1">M4/N4*100</f>
        <v>27.083333333333332</v>
      </c>
      <c r="D4" s="86" t="str">
        <f t="shared" ref="D4:D32" si="2">IF(AND(AND(N4&gt;0,M4&gt;0),ROUND(SUM(100*((2*M4+1.96^2)-(1.96*(SQRT(1.96^2+4*M4*(1-(M4/N4))))))/(2*(N4+1.96^2))),0)&lt;0),CONCATENATE(SUM(1*0)," - ",ROUND(SUM(100*((2*M4+1.96^2)+(1.96*(SQRT(1.96^2+4*M4*(1-(M4/N4))))))/(2*(N4+1.96^2))),0)),IF(AND(AND(N4&gt;0,M4&gt;0),ROUND(SUM(100*((2*M4+1.96^2)-(1.96*(SQRT(1.96^2+4*M4*(1-(M4/N4))))))/(2*(N4+1.96^2))),0)&gt;=0),CONCATENATE(ROUND(SUM(100*((2*M4+1.96^2)-(1.96*(SQRT(1.96^2+4*M4*(1-(M4/N4))))))/(2*(N4+1.96^2))),0)," - ",ROUND(SUM(100*((2*M4+1.96^2)+(1.96*(SQRT(1.96^2+4*M4*(1-(M4/N4))))))/(2*(N4+1.96^2))),0)),""))</f>
        <v>17 - 41</v>
      </c>
      <c r="E4" s="86">
        <f>O4/P4*100</f>
        <v>29.166666666666668</v>
      </c>
      <c r="F4" s="86" t="str">
        <f>IF(AND(AND(P4&gt;0,O4&gt;0),ROUND(SUM(100*((2*(O4)+1.96^2)-(1.96*(SQRT(1.96^2+4*(O4)*(1-((O4)/P4))))))/(2*(P4+1.96^2))),0)&lt;0),CONCATENATE(SUM(1*0)," - ",ROUND(SUM(100*((2*(O4)+1.96^2)+(1.96*(SQRT(1.96^2+4*(O4)*(1-((O4)/P4))))))/(2*(P4+1.96^2))),0)),IF(AND(AND(P4&gt;0,O4&gt;0),ROUND(SUM(100*((2*(O4)+1.96^2)-(1.96*(SQRT(1.96^2+4*(O4)*(1-((O4)/P4))))))/(2*(P4+1.96^2))),0)&gt;=0),CONCATENATE(ROUND(SUM(100*((2*(O4)+1.96^2)-(1.96*(SQRT(1.96^2+4*(O4)*(1-((O4)/P4))))))/(2*(P4+1.96^2))),0)," - ",ROUND(SUM(100*((2*(O4)+1.96^2)+(1.96*(SQRT(1.96^2+4*(O4)*(1-((O4)/P4))))))/(2*(P4+1.96^2))),0)),""))</f>
        <v>18 - 43</v>
      </c>
      <c r="G4" s="86">
        <f>Q4/R4*100</f>
        <v>43.75</v>
      </c>
      <c r="H4" s="86" t="str">
        <f>IF(AND(AND(R4&gt;0,Q4&gt;0),ROUND(SUM(100*((2*(Q4)+1.96^2)-(1.96*(SQRT(1.96^2+4*(Q4)*(1-((Q4)/R4))))))/(2*(R4+1.96^2))),0)&lt;0),CONCATENATE(SUM(1*0)," - ",ROUND(SUM(100*((2*(Q4)+1.96^2)+(1.96*(SQRT(1.96^2+4*(Q4)*(1-((Q4)/R4))))))/(2*(R4+1.96^2))),0)),IF(AND(AND(R4&gt;0,Q4&gt;0),ROUND(SUM(100*((2*(Q4)+1.96^2)-(1.96*(SQRT(1.96^2+4*(Q4)*(1-((Q4)/R4))))))/(2*(R4+1.96^2))),0)&gt;=0),CONCATENATE(ROUND(SUM(100*((2*(Q4)+1.96^2)-(1.96*(SQRT(1.96^2+4*(Q4)*(1-((Q4)/R4))))))/(2*(R4+1.96^2))),0)," - ",ROUND(SUM(100*((2*(Q4)+1.96^2)+(1.96*(SQRT(1.96^2+4*(Q4)*(1-((Q4)/R4))))))/(2*(R4+1.96^2))),0)),""))</f>
        <v>31 - 58</v>
      </c>
      <c r="I4" s="290"/>
      <c r="J4" s="291"/>
      <c r="K4" s="439"/>
      <c r="L4" s="440"/>
      <c r="M4" s="149">
        <v>13</v>
      </c>
      <c r="N4" s="149">
        <v>48</v>
      </c>
      <c r="O4" s="149">
        <v>14</v>
      </c>
      <c r="P4" s="149">
        <v>48</v>
      </c>
      <c r="Q4" s="149">
        <v>21</v>
      </c>
      <c r="R4" s="149">
        <v>48</v>
      </c>
      <c r="S4" s="83"/>
      <c r="T4" s="83"/>
      <c r="U4" s="84"/>
      <c r="V4" s="84"/>
    </row>
    <row r="5" spans="1:22" x14ac:dyDescent="0.25">
      <c r="A5" s="85" t="s">
        <v>44</v>
      </c>
      <c r="B5" s="85" t="s">
        <v>45</v>
      </c>
      <c r="C5" s="86">
        <f t="shared" si="1"/>
        <v>40.655249441548776</v>
      </c>
      <c r="D5" s="86" t="str">
        <f t="shared" si="2"/>
        <v>38 - 43</v>
      </c>
      <c r="E5" s="86">
        <f t="shared" ref="E5:E32" si="3">O5/P5*100</f>
        <v>48.771407297096054</v>
      </c>
      <c r="F5" s="86" t="str">
        <f t="shared" ref="F5:F32" si="4">IF(AND(AND(P5&gt;0,O5&gt;0),ROUND(SUM(100*((2*(O5)+1.96^2)-(1.96*(SQRT(1.96^2+4*(O5)*(1-((O5)/P5))))))/(2*(P5+1.96^2))),0)&lt;0),CONCATENATE(SUM(1*0)," - ",ROUND(SUM(100*((2*(O5)+1.96^2)+(1.96*(SQRT(1.96^2+4*(O5)*(1-((O5)/P5))))))/(2*(P5+1.96^2))),0)),IF(AND(AND(P5&gt;0,O5&gt;0),ROUND(SUM(100*((2*(O5)+1.96^2)-(1.96*(SQRT(1.96^2+4*(O5)*(1-((O5)/P5))))))/(2*(P5+1.96^2))),0)&gt;=0),CONCATENATE(ROUND(SUM(100*((2*(O5)+1.96^2)-(1.96*(SQRT(1.96^2+4*(O5)*(1-((O5)/P5))))))/(2*(P5+1.96^2))),0)," - ",ROUND(SUM(100*((2*(O5)+1.96^2)+(1.96*(SQRT(1.96^2+4*(O5)*(1-((O5)/P5))))))/(2*(P5+1.96^2))),0)),""))</f>
        <v>46 - 51</v>
      </c>
      <c r="G5" s="86">
        <f t="shared" ref="G5:G32" si="5">Q5/R5*100</f>
        <v>10.573343261355175</v>
      </c>
      <c r="H5" s="86" t="str">
        <f t="shared" ref="H5:H32" si="6">IF(AND(AND(R5&gt;0,Q5&gt;0),ROUND(SUM(100*((2*(Q5)+1.96^2)-(1.96*(SQRT(1.96^2+4*(Q5)*(1-((Q5)/R5))))))/(2*(R5+1.96^2))),0)&lt;0),CONCATENATE(SUM(1*0)," - ",ROUND(SUM(100*((2*(Q5)+1.96^2)+(1.96*(SQRT(1.96^2+4*(Q5)*(1-((Q5)/R5))))))/(2*(R5+1.96^2))),0)),IF(AND(AND(R5&gt;0,Q5&gt;0),ROUND(SUM(100*((2*(Q5)+1.96^2)-(1.96*(SQRT(1.96^2+4*(Q5)*(1-((Q5)/R5))))))/(2*(R5+1.96^2))),0)&gt;=0),CONCATENATE(ROUND(SUM(100*((2*(Q5)+1.96^2)-(1.96*(SQRT(1.96^2+4*(Q5)*(1-((Q5)/R5))))))/(2*(R5+1.96^2))),0)," - ",ROUND(SUM(100*((2*(Q5)+1.96^2)+(1.96*(SQRT(1.96^2+4*(Q5)*(1-((Q5)/R5))))))/(2*(R5+1.96^2))),0)),""))</f>
        <v>9 - 12</v>
      </c>
      <c r="I5" s="290"/>
      <c r="J5" s="291"/>
      <c r="K5" s="439"/>
      <c r="L5" s="440"/>
      <c r="M5" s="149">
        <v>546</v>
      </c>
      <c r="N5" s="149">
        <v>1343</v>
      </c>
      <c r="O5" s="149">
        <v>655</v>
      </c>
      <c r="P5" s="149">
        <v>1343</v>
      </c>
      <c r="Q5" s="149">
        <v>142</v>
      </c>
      <c r="R5" s="149">
        <v>1343</v>
      </c>
      <c r="S5" s="87"/>
      <c r="T5" s="87"/>
    </row>
    <row r="6" spans="1:22" x14ac:dyDescent="0.25">
      <c r="A6" s="85" t="s">
        <v>12</v>
      </c>
      <c r="B6" s="85" t="s">
        <v>47</v>
      </c>
      <c r="C6" s="86">
        <f t="shared" si="1"/>
        <v>16.740088105726873</v>
      </c>
      <c r="D6" s="86" t="str">
        <f t="shared" si="2"/>
        <v>12 - 22</v>
      </c>
      <c r="E6" s="86">
        <f t="shared" si="3"/>
        <v>70.484581497797365</v>
      </c>
      <c r="F6" s="86" t="str">
        <f t="shared" si="4"/>
        <v>64 - 76</v>
      </c>
      <c r="G6" s="86">
        <f t="shared" si="5"/>
        <v>12.77533039647577</v>
      </c>
      <c r="H6" s="86" t="str">
        <f t="shared" si="6"/>
        <v>9 - 18</v>
      </c>
      <c r="I6" s="290"/>
      <c r="J6" s="291"/>
      <c r="K6" s="439"/>
      <c r="L6" s="440"/>
      <c r="M6" s="149">
        <v>38</v>
      </c>
      <c r="N6" s="149">
        <v>227</v>
      </c>
      <c r="O6" s="149">
        <v>160</v>
      </c>
      <c r="P6" s="149">
        <v>227</v>
      </c>
      <c r="Q6" s="149">
        <v>29</v>
      </c>
      <c r="R6" s="149">
        <v>227</v>
      </c>
      <c r="S6" s="87"/>
      <c r="T6" s="87"/>
    </row>
    <row r="7" spans="1:22" x14ac:dyDescent="0.25">
      <c r="A7" s="85" t="s">
        <v>49</v>
      </c>
      <c r="B7" s="85" t="s">
        <v>50</v>
      </c>
      <c r="C7" s="86">
        <f t="shared" si="1"/>
        <v>13.877551020408163</v>
      </c>
      <c r="D7" s="86" t="str">
        <f t="shared" si="2"/>
        <v>10 - 19</v>
      </c>
      <c r="E7" s="86">
        <f t="shared" si="3"/>
        <v>75.91836734693878</v>
      </c>
      <c r="F7" s="86" t="str">
        <f t="shared" si="4"/>
        <v>70 - 81</v>
      </c>
      <c r="G7" s="86">
        <f t="shared" si="5"/>
        <v>10.204081632653061</v>
      </c>
      <c r="H7" s="86" t="str">
        <f t="shared" si="6"/>
        <v>7 - 15</v>
      </c>
      <c r="I7" s="290"/>
      <c r="J7" s="291"/>
      <c r="K7" s="439"/>
      <c r="L7" s="440"/>
      <c r="M7" s="149">
        <v>34</v>
      </c>
      <c r="N7" s="149">
        <v>245</v>
      </c>
      <c r="O7" s="149">
        <v>186</v>
      </c>
      <c r="P7" s="149">
        <v>245</v>
      </c>
      <c r="Q7" s="149">
        <v>25</v>
      </c>
      <c r="R7" s="149">
        <v>245</v>
      </c>
      <c r="S7" s="87"/>
      <c r="T7" s="87"/>
    </row>
    <row r="8" spans="1:22" x14ac:dyDescent="0.25">
      <c r="A8" s="85" t="s">
        <v>52</v>
      </c>
      <c r="B8" s="85" t="s">
        <v>53</v>
      </c>
      <c r="C8" s="86">
        <f t="shared" si="1"/>
        <v>4.2553191489361701</v>
      </c>
      <c r="D8" s="86" t="str">
        <f t="shared" si="2"/>
        <v>1 - 14</v>
      </c>
      <c r="E8" s="86">
        <f t="shared" si="3"/>
        <v>89.361702127659569</v>
      </c>
      <c r="F8" s="86" t="str">
        <f t="shared" si="4"/>
        <v>77 - 95</v>
      </c>
      <c r="G8" s="86">
        <f t="shared" si="5"/>
        <v>6.3829787234042552</v>
      </c>
      <c r="H8" s="86" t="str">
        <f t="shared" si="6"/>
        <v>2 - 17</v>
      </c>
      <c r="I8" s="290"/>
      <c r="J8" s="291"/>
      <c r="K8" s="439"/>
      <c r="L8" s="440"/>
      <c r="M8" s="149">
        <v>2</v>
      </c>
      <c r="N8" s="149">
        <v>47</v>
      </c>
      <c r="O8" s="149">
        <v>42</v>
      </c>
      <c r="P8" s="149">
        <v>47</v>
      </c>
      <c r="Q8" s="149">
        <v>3</v>
      </c>
      <c r="R8" s="149">
        <v>47</v>
      </c>
      <c r="S8" s="87"/>
      <c r="T8" s="87"/>
    </row>
    <row r="9" spans="1:22" x14ac:dyDescent="0.25">
      <c r="A9" s="85" t="s">
        <v>139</v>
      </c>
      <c r="B9" s="85" t="s">
        <v>55</v>
      </c>
      <c r="C9" s="86">
        <f t="shared" si="1"/>
        <v>11.725663716814159</v>
      </c>
      <c r="D9" s="86" t="str">
        <f t="shared" si="2"/>
        <v>10 - 14</v>
      </c>
      <c r="E9" s="86">
        <f t="shared" si="3"/>
        <v>74.889380530973455</v>
      </c>
      <c r="F9" s="86" t="str">
        <f t="shared" si="4"/>
        <v>72 - 78</v>
      </c>
      <c r="G9" s="86">
        <f t="shared" si="5"/>
        <v>13.384955752212392</v>
      </c>
      <c r="H9" s="86" t="str">
        <f t="shared" si="6"/>
        <v>11 - 16</v>
      </c>
      <c r="I9" s="290"/>
      <c r="J9" s="291"/>
      <c r="K9" s="439"/>
      <c r="L9" s="440"/>
      <c r="M9" s="149">
        <v>106</v>
      </c>
      <c r="N9" s="149">
        <v>904</v>
      </c>
      <c r="O9" s="149">
        <v>677</v>
      </c>
      <c r="P9" s="149">
        <v>904</v>
      </c>
      <c r="Q9" s="149">
        <v>121</v>
      </c>
      <c r="R9" s="149">
        <v>904</v>
      </c>
      <c r="S9" s="87"/>
      <c r="T9" s="87"/>
    </row>
    <row r="10" spans="1:22" x14ac:dyDescent="0.25">
      <c r="A10" s="85" t="s">
        <v>141</v>
      </c>
      <c r="B10" s="85" t="s">
        <v>57</v>
      </c>
      <c r="C10" s="86">
        <f t="shared" si="1"/>
        <v>9.2334494773519165</v>
      </c>
      <c r="D10" s="86" t="str">
        <f t="shared" si="2"/>
        <v>7 - 12</v>
      </c>
      <c r="E10" s="86">
        <f t="shared" si="3"/>
        <v>68.292682926829272</v>
      </c>
      <c r="F10" s="86" t="str">
        <f t="shared" si="4"/>
        <v>64 - 72</v>
      </c>
      <c r="G10" s="86">
        <f t="shared" si="5"/>
        <v>22.473867595818817</v>
      </c>
      <c r="H10" s="86" t="str">
        <f t="shared" si="6"/>
        <v>19 - 26</v>
      </c>
      <c r="I10" s="290"/>
      <c r="J10" s="291"/>
      <c r="K10" s="439"/>
      <c r="L10" s="440"/>
      <c r="M10" s="149">
        <v>53</v>
      </c>
      <c r="N10" s="149">
        <v>574</v>
      </c>
      <c r="O10" s="149">
        <v>392</v>
      </c>
      <c r="P10" s="149">
        <v>574</v>
      </c>
      <c r="Q10" s="149">
        <v>129</v>
      </c>
      <c r="R10" s="149">
        <v>574</v>
      </c>
      <c r="S10" s="87"/>
      <c r="T10" s="87"/>
    </row>
    <row r="11" spans="1:22" x14ac:dyDescent="0.25">
      <c r="A11" s="85" t="s">
        <v>140</v>
      </c>
      <c r="B11" s="85" t="s">
        <v>59</v>
      </c>
      <c r="C11" s="86">
        <f t="shared" si="1"/>
        <v>8.2655826558265595</v>
      </c>
      <c r="D11" s="86" t="str">
        <f t="shared" si="2"/>
        <v>6 - 10</v>
      </c>
      <c r="E11" s="86">
        <f t="shared" si="3"/>
        <v>81.029810298102973</v>
      </c>
      <c r="F11" s="86" t="str">
        <f t="shared" si="4"/>
        <v>78 - 84</v>
      </c>
      <c r="G11" s="86">
        <f t="shared" si="5"/>
        <v>10.704607046070461</v>
      </c>
      <c r="H11" s="86" t="str">
        <f t="shared" si="6"/>
        <v>9 - 13</v>
      </c>
      <c r="I11" s="290"/>
      <c r="J11" s="291"/>
      <c r="K11" s="439"/>
      <c r="L11" s="440"/>
      <c r="M11" s="149">
        <v>61</v>
      </c>
      <c r="N11" s="149">
        <v>738</v>
      </c>
      <c r="O11" s="149">
        <v>598</v>
      </c>
      <c r="P11" s="149">
        <v>738</v>
      </c>
      <c r="Q11" s="149">
        <v>79</v>
      </c>
      <c r="R11" s="149">
        <v>738</v>
      </c>
      <c r="S11" s="87"/>
      <c r="T11" s="87"/>
    </row>
    <row r="12" spans="1:22" x14ac:dyDescent="0.25">
      <c r="A12" s="85" t="s">
        <v>61</v>
      </c>
      <c r="B12" s="85" t="s">
        <v>62</v>
      </c>
      <c r="C12" s="86">
        <f t="shared" si="1"/>
        <v>3.0487804878048781</v>
      </c>
      <c r="D12" s="86" t="str">
        <f t="shared" si="2"/>
        <v>1 - 7</v>
      </c>
      <c r="E12" s="86">
        <f t="shared" si="3"/>
        <v>89.024390243902445</v>
      </c>
      <c r="F12" s="86" t="str">
        <f t="shared" si="4"/>
        <v>83 - 93</v>
      </c>
      <c r="G12" s="86">
        <f t="shared" si="5"/>
        <v>7.9268292682926829</v>
      </c>
      <c r="H12" s="86" t="str">
        <f t="shared" si="6"/>
        <v>5 - 13</v>
      </c>
      <c r="I12" s="290"/>
      <c r="J12" s="291"/>
      <c r="K12" s="439"/>
      <c r="L12" s="440"/>
      <c r="M12" s="149">
        <v>5</v>
      </c>
      <c r="N12" s="149">
        <v>164</v>
      </c>
      <c r="O12" s="149">
        <v>146</v>
      </c>
      <c r="P12" s="149">
        <v>164</v>
      </c>
      <c r="Q12" s="149">
        <v>13</v>
      </c>
      <c r="R12" s="149">
        <v>164</v>
      </c>
      <c r="S12" s="87"/>
      <c r="T12" s="87"/>
    </row>
    <row r="13" spans="1:22" x14ac:dyDescent="0.25">
      <c r="A13" s="85" t="s">
        <v>142</v>
      </c>
      <c r="B13" s="85" t="s">
        <v>64</v>
      </c>
      <c r="C13" s="86">
        <f t="shared" si="1"/>
        <v>35.61643835616438</v>
      </c>
      <c r="D13" s="86" t="str">
        <f t="shared" si="2"/>
        <v>33 - 39</v>
      </c>
      <c r="E13" s="86">
        <f t="shared" si="3"/>
        <v>51.956947162426616</v>
      </c>
      <c r="F13" s="86" t="str">
        <f t="shared" si="4"/>
        <v>49 - 55</v>
      </c>
      <c r="G13" s="86">
        <f t="shared" si="5"/>
        <v>12.426614481409</v>
      </c>
      <c r="H13" s="86" t="str">
        <f t="shared" si="6"/>
        <v>11 - 15</v>
      </c>
      <c r="I13" s="290"/>
      <c r="J13" s="291"/>
      <c r="K13" s="439"/>
      <c r="L13" s="440"/>
      <c r="M13" s="149">
        <v>364</v>
      </c>
      <c r="N13" s="149">
        <v>1022</v>
      </c>
      <c r="O13" s="149">
        <v>531</v>
      </c>
      <c r="P13" s="149">
        <v>1022</v>
      </c>
      <c r="Q13" s="149">
        <v>127</v>
      </c>
      <c r="R13" s="149">
        <v>1022</v>
      </c>
      <c r="S13" s="87"/>
      <c r="T13" s="87"/>
    </row>
    <row r="14" spans="1:22" x14ac:dyDescent="0.25">
      <c r="A14" s="85" t="s">
        <v>66</v>
      </c>
      <c r="B14" s="85" t="s">
        <v>67</v>
      </c>
      <c r="C14" s="86">
        <f t="shared" si="1"/>
        <v>24.652777777777779</v>
      </c>
      <c r="D14" s="86" t="str">
        <f t="shared" si="2"/>
        <v>20 - 30</v>
      </c>
      <c r="E14" s="86">
        <f t="shared" si="3"/>
        <v>65.277777777777786</v>
      </c>
      <c r="F14" s="86" t="str">
        <f t="shared" si="4"/>
        <v>60 - 71</v>
      </c>
      <c r="G14" s="86">
        <f t="shared" si="5"/>
        <v>10.069444444444445</v>
      </c>
      <c r="H14" s="86" t="str">
        <f t="shared" si="6"/>
        <v>7 - 14</v>
      </c>
      <c r="I14" s="290"/>
      <c r="J14" s="291"/>
      <c r="K14" s="439"/>
      <c r="L14" s="440"/>
      <c r="M14" s="149">
        <v>71</v>
      </c>
      <c r="N14" s="149">
        <v>288</v>
      </c>
      <c r="O14" s="149">
        <v>188</v>
      </c>
      <c r="P14" s="149">
        <v>288</v>
      </c>
      <c r="Q14" s="149">
        <v>29</v>
      </c>
      <c r="R14" s="149">
        <v>288</v>
      </c>
      <c r="S14" s="87"/>
      <c r="T14" s="87"/>
    </row>
    <row r="15" spans="1:22" x14ac:dyDescent="0.25">
      <c r="A15" s="85" t="s">
        <v>183</v>
      </c>
      <c r="B15" s="85" t="s">
        <v>184</v>
      </c>
      <c r="C15" s="86">
        <f t="shared" si="1"/>
        <v>28.323313293253172</v>
      </c>
      <c r="D15" s="86" t="str">
        <f t="shared" si="2"/>
        <v>26 - 31</v>
      </c>
      <c r="E15" s="86">
        <f t="shared" si="3"/>
        <v>62.324649298597187</v>
      </c>
      <c r="F15" s="86" t="str">
        <f t="shared" si="4"/>
        <v>60 - 65</v>
      </c>
      <c r="G15" s="86">
        <f t="shared" si="5"/>
        <v>9.3520374081496325</v>
      </c>
      <c r="H15" s="86" t="str">
        <f t="shared" si="6"/>
        <v>8 - 11</v>
      </c>
      <c r="I15" s="290"/>
      <c r="J15" s="291"/>
      <c r="K15" s="439"/>
      <c r="L15" s="440"/>
      <c r="M15" s="149">
        <v>424</v>
      </c>
      <c r="N15" s="149">
        <v>1497</v>
      </c>
      <c r="O15" s="149">
        <v>933</v>
      </c>
      <c r="P15" s="149">
        <v>1497</v>
      </c>
      <c r="Q15" s="149">
        <v>140</v>
      </c>
      <c r="R15" s="149">
        <v>1497</v>
      </c>
      <c r="S15" s="87"/>
      <c r="T15" s="87"/>
    </row>
    <row r="16" spans="1:22" x14ac:dyDescent="0.25">
      <c r="A16" s="85" t="s">
        <v>143</v>
      </c>
      <c r="B16" s="85" t="s">
        <v>69</v>
      </c>
      <c r="C16" s="86">
        <f t="shared" si="1"/>
        <v>28.985507246376812</v>
      </c>
      <c r="D16" s="86" t="str">
        <f t="shared" si="2"/>
        <v>26 - 33</v>
      </c>
      <c r="E16" s="86">
        <f t="shared" si="3"/>
        <v>59.098228663446051</v>
      </c>
      <c r="F16" s="86" t="str">
        <f t="shared" si="4"/>
        <v>55 - 63</v>
      </c>
      <c r="G16" s="86">
        <f t="shared" si="5"/>
        <v>11.916264090177133</v>
      </c>
      <c r="H16" s="86" t="str">
        <f t="shared" si="6"/>
        <v>10 - 15</v>
      </c>
      <c r="I16" s="290"/>
      <c r="J16" s="291"/>
      <c r="K16" s="439"/>
      <c r="L16" s="440"/>
      <c r="M16" s="149">
        <v>180</v>
      </c>
      <c r="N16" s="149">
        <v>621</v>
      </c>
      <c r="O16" s="149">
        <v>367</v>
      </c>
      <c r="P16" s="149">
        <v>621</v>
      </c>
      <c r="Q16" s="149">
        <v>74</v>
      </c>
      <c r="R16" s="149">
        <v>621</v>
      </c>
      <c r="S16" s="87"/>
      <c r="T16" s="87"/>
    </row>
    <row r="17" spans="1:20" x14ac:dyDescent="0.25">
      <c r="A17" s="85" t="s">
        <v>71</v>
      </c>
      <c r="B17" s="85" t="s">
        <v>72</v>
      </c>
      <c r="C17" s="86">
        <f t="shared" si="1"/>
        <v>25</v>
      </c>
      <c r="D17" s="86" t="str">
        <f t="shared" si="2"/>
        <v>13 - 42</v>
      </c>
      <c r="E17" s="86">
        <f t="shared" si="3"/>
        <v>75</v>
      </c>
      <c r="F17" s="86" t="str">
        <f t="shared" si="4"/>
        <v>58 - 87</v>
      </c>
      <c r="G17" s="86">
        <f t="shared" si="5"/>
        <v>0</v>
      </c>
      <c r="H17" s="86" t="str">
        <f t="shared" si="6"/>
        <v/>
      </c>
      <c r="I17" s="290"/>
      <c r="J17" s="291"/>
      <c r="K17" s="439"/>
      <c r="L17" s="440"/>
      <c r="M17" s="149">
        <v>8</v>
      </c>
      <c r="N17" s="149">
        <v>32</v>
      </c>
      <c r="O17" s="149">
        <v>24</v>
      </c>
      <c r="P17" s="149">
        <v>32</v>
      </c>
      <c r="Q17" s="149">
        <v>0</v>
      </c>
      <c r="R17" s="149">
        <v>32</v>
      </c>
      <c r="S17" s="87"/>
      <c r="T17" s="87"/>
    </row>
    <row r="18" spans="1:20" x14ac:dyDescent="0.25">
      <c r="A18" s="85" t="s">
        <v>74</v>
      </c>
      <c r="B18" s="85" t="s">
        <v>75</v>
      </c>
      <c r="C18" s="86">
        <f t="shared" si="1"/>
        <v>21.666666666666668</v>
      </c>
      <c r="D18" s="86" t="str">
        <f t="shared" si="2"/>
        <v>13 - 34</v>
      </c>
      <c r="E18" s="86">
        <f t="shared" si="3"/>
        <v>75</v>
      </c>
      <c r="F18" s="86" t="str">
        <f t="shared" si="4"/>
        <v>63 - 84</v>
      </c>
      <c r="G18" s="86">
        <f t="shared" si="5"/>
        <v>3.3333333333333335</v>
      </c>
      <c r="H18" s="86" t="str">
        <f t="shared" si="6"/>
        <v>1 - 11</v>
      </c>
      <c r="I18" s="290"/>
      <c r="J18" s="291"/>
      <c r="K18" s="439"/>
      <c r="L18" s="440"/>
      <c r="M18" s="149">
        <v>13</v>
      </c>
      <c r="N18" s="149">
        <v>60</v>
      </c>
      <c r="O18" s="149">
        <v>45</v>
      </c>
      <c r="P18" s="149">
        <v>60</v>
      </c>
      <c r="Q18" s="149">
        <v>2</v>
      </c>
      <c r="R18" s="149">
        <v>60</v>
      </c>
      <c r="S18" s="87"/>
      <c r="T18" s="87"/>
    </row>
    <row r="19" spans="1:20" x14ac:dyDescent="0.25">
      <c r="A19" s="85" t="s">
        <v>77</v>
      </c>
      <c r="B19" s="85" t="s">
        <v>78</v>
      </c>
      <c r="C19" s="86">
        <f t="shared" si="1"/>
        <v>37.254901960784316</v>
      </c>
      <c r="D19" s="86" t="str">
        <f t="shared" si="2"/>
        <v>25 - 51</v>
      </c>
      <c r="E19" s="86">
        <f t="shared" si="3"/>
        <v>54.901960784313729</v>
      </c>
      <c r="F19" s="86" t="str">
        <f t="shared" si="4"/>
        <v>41 - 68</v>
      </c>
      <c r="G19" s="86">
        <f t="shared" si="5"/>
        <v>7.8431372549019605</v>
      </c>
      <c r="H19" s="86" t="str">
        <f t="shared" si="6"/>
        <v>3 - 19</v>
      </c>
      <c r="I19" s="290"/>
      <c r="J19" s="291"/>
      <c r="K19" s="439"/>
      <c r="L19" s="440"/>
      <c r="M19" s="149">
        <v>19</v>
      </c>
      <c r="N19" s="149">
        <v>51</v>
      </c>
      <c r="O19" s="149">
        <v>28</v>
      </c>
      <c r="P19" s="149">
        <v>51</v>
      </c>
      <c r="Q19" s="149">
        <v>4</v>
      </c>
      <c r="R19" s="149">
        <v>51</v>
      </c>
      <c r="S19" s="87"/>
      <c r="T19" s="87"/>
    </row>
    <row r="20" spans="1:20" x14ac:dyDescent="0.25">
      <c r="A20" s="85" t="s">
        <v>80</v>
      </c>
      <c r="B20" s="85" t="s">
        <v>81</v>
      </c>
      <c r="C20" s="86">
        <f t="shared" si="1"/>
        <v>10.30640668523677</v>
      </c>
      <c r="D20" s="86" t="str">
        <f t="shared" si="2"/>
        <v>8 - 14</v>
      </c>
      <c r="E20" s="86">
        <f t="shared" si="3"/>
        <v>85.51532033426183</v>
      </c>
      <c r="F20" s="86" t="str">
        <f t="shared" si="4"/>
        <v>81 - 89</v>
      </c>
      <c r="G20" s="86">
        <f t="shared" si="5"/>
        <v>4.1782729805013927</v>
      </c>
      <c r="H20" s="86" t="str">
        <f t="shared" si="6"/>
        <v>3 - 7</v>
      </c>
      <c r="I20" s="290"/>
      <c r="J20" s="291"/>
      <c r="K20" s="439"/>
      <c r="L20" s="440"/>
      <c r="M20" s="149">
        <v>37</v>
      </c>
      <c r="N20" s="149">
        <v>359</v>
      </c>
      <c r="O20" s="149">
        <v>307</v>
      </c>
      <c r="P20" s="149">
        <v>359</v>
      </c>
      <c r="Q20" s="149">
        <v>15</v>
      </c>
      <c r="R20" s="149">
        <v>359</v>
      </c>
      <c r="S20" s="87"/>
      <c r="T20" s="87"/>
    </row>
    <row r="21" spans="1:20" x14ac:dyDescent="0.25">
      <c r="A21" s="85" t="s">
        <v>83</v>
      </c>
      <c r="B21" s="85" t="s">
        <v>84</v>
      </c>
      <c r="C21" s="86">
        <f>M21/N21*100</f>
        <v>11.944444444444445</v>
      </c>
      <c r="D21" s="86" t="str">
        <f>IF(AND(AND(N21&gt;0,M21&gt;0),ROUND(SUM(100*((2*M21+1.96^2)-(1.96*(SQRT(1.96^2+4*M21*(1-(M21/N21))))))/(2*(N21+1.96^2))),0)&lt;0),CONCATENATE(SUM(1*0)," - ",ROUND(SUM(100*((2*M21+1.96^2)+(1.96*(SQRT(1.96^2+4*M21*(1-(M21/N21))))))/(2*(N21+1.96^2))),0)),IF(AND(AND(N21&gt;0,M21&gt;0),ROUND(SUM(100*((2*M21+1.96^2)-(1.96*(SQRT(1.96^2+4*M21*(1-(M21/N21))))))/(2*(N21+1.96^2))),0)&gt;=0),CONCATENATE(ROUND(SUM(100*((2*M21+1.96^2)-(1.96*(SQRT(1.96^2+4*M21*(1-(M21/N21))))))/(2*(N21+1.96^2))),0)," - ",ROUND(SUM(100*((2*M21+1.96^2)+(1.96*(SQRT(1.96^2+4*M21*(1-(M21/N21))))))/(2*(N21+1.96^2))),0)),""))</f>
        <v>9 - 16</v>
      </c>
      <c r="E21" s="86">
        <f>O21/P21*100</f>
        <v>77.222222222222229</v>
      </c>
      <c r="F21" s="86" t="str">
        <f>IF(AND(AND(P21&gt;0,O21&gt;0),ROUND(SUM(100*((2*(O21)+1.96^2)-(1.96*(SQRT(1.96^2+4*(O21)*(1-((O21)/P21))))))/(2*(P21+1.96^2))),0)&lt;0),CONCATENATE(SUM(1*0)," - ",ROUND(SUM(100*((2*(O21)+1.96^2)+(1.96*(SQRT(1.96^2+4*(O21)*(1-((O21)/P21))))))/(2*(P21+1.96^2))),0)),IF(AND(AND(P21&gt;0,O21&gt;0),ROUND(SUM(100*((2*(O21)+1.96^2)-(1.96*(SQRT(1.96^2+4*(O21)*(1-((O21)/P21))))))/(2*(P21+1.96^2))),0)&gt;=0),CONCATENATE(ROUND(SUM(100*((2*(O21)+1.96^2)-(1.96*(SQRT(1.96^2+4*(O21)*(1-((O21)/P21))))))/(2*(P21+1.96^2))),0)," - ",ROUND(SUM(100*((2*(O21)+1.96^2)+(1.96*(SQRT(1.96^2+4*(O21)*(1-((O21)/P21))))))/(2*(P21+1.96^2))),0)),""))</f>
        <v>73 - 81</v>
      </c>
      <c r="G21" s="86">
        <f>Q21/R21*100</f>
        <v>10.833333333333334</v>
      </c>
      <c r="H21" s="86" t="str">
        <f>IF(AND(AND(R21&gt;0,Q21&gt;0),ROUND(SUM(100*((2*(Q21)+1.96^2)-(1.96*(SQRT(1.96^2+4*(Q21)*(1-((Q21)/R21))))))/(2*(R21+1.96^2))),0)&lt;0),CONCATENATE(SUM(1*0)," - ",ROUND(SUM(100*((2*(Q21)+1.96^2)+(1.96*(SQRT(1.96^2+4*(Q21)*(1-((Q21)/R21))))))/(2*(R21+1.96^2))),0)),IF(AND(AND(R21&gt;0,Q21&gt;0),ROUND(SUM(100*((2*(Q21)+1.96^2)-(1.96*(SQRT(1.96^2+4*(Q21)*(1-((Q21)/R21))))))/(2*(R21+1.96^2))),0)&gt;=0),CONCATENATE(ROUND(SUM(100*((2*(Q21)+1.96^2)-(1.96*(SQRT(1.96^2+4*(Q21)*(1-((Q21)/R21))))))/(2*(R21+1.96^2))),0)," - ",ROUND(SUM(100*((2*(Q21)+1.96^2)+(1.96*(SQRT(1.96^2+4*(Q21)*(1-((Q21)/R21))))))/(2*(R21+1.96^2))),0)),""))</f>
        <v>8 - 14</v>
      </c>
      <c r="I21" s="290"/>
      <c r="J21" s="291"/>
      <c r="K21" s="439"/>
      <c r="L21" s="440"/>
      <c r="M21" s="149">
        <v>43</v>
      </c>
      <c r="N21" s="149">
        <v>360</v>
      </c>
      <c r="O21" s="149">
        <v>278</v>
      </c>
      <c r="P21" s="149">
        <v>360</v>
      </c>
      <c r="Q21" s="149">
        <v>39</v>
      </c>
      <c r="R21" s="149">
        <v>360</v>
      </c>
      <c r="S21" s="87"/>
      <c r="T21" s="87"/>
    </row>
    <row r="22" spans="1:20" x14ac:dyDescent="0.25">
      <c r="A22" s="85" t="s">
        <v>86</v>
      </c>
      <c r="B22" s="85" t="s">
        <v>87</v>
      </c>
      <c r="C22" s="86">
        <f>M22/N22*100</f>
        <v>4.7457627118644066</v>
      </c>
      <c r="D22" s="86" t="str">
        <f>IF(AND(AND(N22&gt;0,M22&gt;0),ROUND(SUM(100*((2*M22+1.96^2)-(1.96*(SQRT(1.96^2+4*M22*(1-(M22/N22))))))/(2*(N22+1.96^2))),0)&lt;0),CONCATENATE(SUM(1*0)," - ",ROUND(SUM(100*((2*M22+1.96^2)+(1.96*(SQRT(1.96^2+4*M22*(1-(M22/N22))))))/(2*(N22+1.96^2))),0)),IF(AND(AND(N22&gt;0,M22&gt;0),ROUND(SUM(100*((2*M22+1.96^2)-(1.96*(SQRT(1.96^2+4*M22*(1-(M22/N22))))))/(2*(N22+1.96^2))),0)&gt;=0),CONCATENATE(ROUND(SUM(100*((2*M22+1.96^2)-(1.96*(SQRT(1.96^2+4*M22*(1-(M22/N22))))))/(2*(N22+1.96^2))),0)," - ",ROUND(SUM(100*((2*M22+1.96^2)+(1.96*(SQRT(1.96^2+4*M22*(1-(M22/N22))))))/(2*(N22+1.96^2))),0)),""))</f>
        <v>3 - 8</v>
      </c>
      <c r="E22" s="86">
        <f>O22/P22*100</f>
        <v>86.101694915254228</v>
      </c>
      <c r="F22" s="86" t="str">
        <f>IF(AND(AND(P22&gt;0,O22&gt;0),ROUND(SUM(100*((2*(O22)+1.96^2)-(1.96*(SQRT(1.96^2+4*(O22)*(1-((O22)/P22))))))/(2*(P22+1.96^2))),0)&lt;0),CONCATENATE(SUM(1*0)," - ",ROUND(SUM(100*((2*(O22)+1.96^2)+(1.96*(SQRT(1.96^2+4*(O22)*(1-((O22)/P22))))))/(2*(P22+1.96^2))),0)),IF(AND(AND(P22&gt;0,O22&gt;0),ROUND(SUM(100*((2*(O22)+1.96^2)-(1.96*(SQRT(1.96^2+4*(O22)*(1-((O22)/P22))))))/(2*(P22+1.96^2))),0)&gt;=0),CONCATENATE(ROUND(SUM(100*((2*(O22)+1.96^2)-(1.96*(SQRT(1.96^2+4*(O22)*(1-((O22)/P22))))))/(2*(P22+1.96^2))),0)," - ",ROUND(SUM(100*((2*(O22)+1.96^2)+(1.96*(SQRT(1.96^2+4*(O22)*(1-((O22)/P22))))))/(2*(P22+1.96^2))),0)),""))</f>
        <v>82 - 90</v>
      </c>
      <c r="G22" s="86">
        <f>Q22/R22*100</f>
        <v>9.1525423728813564</v>
      </c>
      <c r="H22" s="86" t="str">
        <f>IF(AND(AND(R22&gt;0,Q22&gt;0),ROUND(SUM(100*((2*(Q22)+1.96^2)-(1.96*(SQRT(1.96^2+4*(Q22)*(1-((Q22)/R22))))))/(2*(R22+1.96^2))),0)&lt;0),CONCATENATE(SUM(1*0)," - ",ROUND(SUM(100*((2*(Q22)+1.96^2)+(1.96*(SQRT(1.96^2+4*(Q22)*(1-((Q22)/R22))))))/(2*(R22+1.96^2))),0)),IF(AND(AND(R22&gt;0,Q22&gt;0),ROUND(SUM(100*((2*(Q22)+1.96^2)-(1.96*(SQRT(1.96^2+4*(Q22)*(1-((Q22)/R22))))))/(2*(R22+1.96^2))),0)&gt;=0),CONCATENATE(ROUND(SUM(100*((2*(Q22)+1.96^2)-(1.96*(SQRT(1.96^2+4*(Q22)*(1-((Q22)/R22))))))/(2*(R22+1.96^2))),0)," - ",ROUND(SUM(100*((2*(Q22)+1.96^2)+(1.96*(SQRT(1.96^2+4*(Q22)*(1-((Q22)/R22))))))/(2*(R22+1.96^2))),0)),""))</f>
        <v>6 - 13</v>
      </c>
      <c r="I22" s="290"/>
      <c r="J22" s="291"/>
      <c r="K22" s="439"/>
      <c r="L22" s="440"/>
      <c r="M22" s="149">
        <v>14</v>
      </c>
      <c r="N22" s="149">
        <v>295</v>
      </c>
      <c r="O22" s="149">
        <v>254</v>
      </c>
      <c r="P22" s="149">
        <v>295</v>
      </c>
      <c r="Q22" s="149">
        <v>27</v>
      </c>
      <c r="R22" s="149">
        <v>295</v>
      </c>
      <c r="S22" s="87"/>
      <c r="T22" s="87"/>
    </row>
    <row r="23" spans="1:20" x14ac:dyDescent="0.25">
      <c r="A23" s="85" t="s">
        <v>89</v>
      </c>
      <c r="B23" s="85" t="s">
        <v>88</v>
      </c>
      <c r="C23" s="86">
        <f>M23/N23*100</f>
        <v>4.4186046511627906</v>
      </c>
      <c r="D23" s="86" t="str">
        <f>IF(AND(AND(N23&gt;0,M23&gt;0),ROUND(SUM(100*((2*M23+1.96^2)-(1.96*(SQRT(1.96^2+4*M23*(1-(M23/N23))))))/(2*(N23+1.96^2))),0)&lt;0),CONCATENATE(SUM(1*0)," - ",ROUND(SUM(100*((2*M23+1.96^2)+(1.96*(SQRT(1.96^2+4*M23*(1-(M23/N23))))))/(2*(N23+1.96^2))),0)),IF(AND(AND(N23&gt;0,M23&gt;0),ROUND(SUM(100*((2*M23+1.96^2)-(1.96*(SQRT(1.96^2+4*M23*(1-(M23/N23))))))/(2*(N23+1.96^2))),0)&gt;=0),CONCATENATE(ROUND(SUM(100*((2*M23+1.96^2)-(1.96*(SQRT(1.96^2+4*M23*(1-(M23/N23))))))/(2*(N23+1.96^2))),0)," - ",ROUND(SUM(100*((2*M23+1.96^2)+(1.96*(SQRT(1.96^2+4*M23*(1-(M23/N23))))))/(2*(N23+1.96^2))),0)),""))</f>
        <v>3 - 7</v>
      </c>
      <c r="E23" s="86">
        <f>O23/P23*100</f>
        <v>88.604651162790688</v>
      </c>
      <c r="F23" s="86" t="str">
        <f>IF(AND(AND(P23&gt;0,O23&gt;0),ROUND(SUM(100*((2*(O23)+1.96^2)-(1.96*(SQRT(1.96^2+4*(O23)*(1-((O23)/P23))))))/(2*(P23+1.96^2))),0)&lt;0),CONCATENATE(SUM(1*0)," - ",ROUND(SUM(100*((2*(O23)+1.96^2)+(1.96*(SQRT(1.96^2+4*(O23)*(1-((O23)/P23))))))/(2*(P23+1.96^2))),0)),IF(AND(AND(P23&gt;0,O23&gt;0),ROUND(SUM(100*((2*(O23)+1.96^2)-(1.96*(SQRT(1.96^2+4*(O23)*(1-((O23)/P23))))))/(2*(P23+1.96^2))),0)&gt;=0),CONCATENATE(ROUND(SUM(100*((2*(O23)+1.96^2)-(1.96*(SQRT(1.96^2+4*(O23)*(1-((O23)/P23))))))/(2*(P23+1.96^2))),0)," - ",ROUND(SUM(100*((2*(O23)+1.96^2)+(1.96*(SQRT(1.96^2+4*(O23)*(1-((O23)/P23))))))/(2*(P23+1.96^2))),0)),""))</f>
        <v>85 - 91</v>
      </c>
      <c r="G23" s="86">
        <f>Q23/R23*100</f>
        <v>6.9767441860465116</v>
      </c>
      <c r="H23" s="86" t="str">
        <f>IF(AND(AND(R23&gt;0,Q23&gt;0),ROUND(SUM(100*((2*(Q23)+1.96^2)-(1.96*(SQRT(1.96^2+4*(Q23)*(1-((Q23)/R23))))))/(2*(R23+1.96^2))),0)&lt;0),CONCATENATE(SUM(1*0)," - ",ROUND(SUM(100*((2*(Q23)+1.96^2)+(1.96*(SQRT(1.96^2+4*(Q23)*(1-((Q23)/R23))))))/(2*(R23+1.96^2))),0)),IF(AND(AND(R23&gt;0,Q23&gt;0),ROUND(SUM(100*((2*(Q23)+1.96^2)-(1.96*(SQRT(1.96^2+4*(Q23)*(1-((Q23)/R23))))))/(2*(R23+1.96^2))),0)&gt;=0),CONCATENATE(ROUND(SUM(100*((2*(Q23)+1.96^2)-(1.96*(SQRT(1.96^2+4*(Q23)*(1-((Q23)/R23))))))/(2*(R23+1.96^2))),0)," - ",ROUND(SUM(100*((2*(Q23)+1.96^2)+(1.96*(SQRT(1.96^2+4*(Q23)*(1-((Q23)/R23))))))/(2*(R23+1.96^2))),0)),""))</f>
        <v>5 - 10</v>
      </c>
      <c r="I23" s="290"/>
      <c r="J23" s="291"/>
      <c r="K23" s="439"/>
      <c r="L23" s="440"/>
      <c r="M23" s="149">
        <v>19</v>
      </c>
      <c r="N23" s="149">
        <v>430</v>
      </c>
      <c r="O23" s="149">
        <v>381</v>
      </c>
      <c r="P23" s="149">
        <v>430</v>
      </c>
      <c r="Q23" s="149">
        <v>30</v>
      </c>
      <c r="R23" s="149">
        <v>430</v>
      </c>
      <c r="S23" s="87"/>
      <c r="T23" s="87"/>
    </row>
    <row r="24" spans="1:20" x14ac:dyDescent="0.25">
      <c r="A24" s="85" t="s">
        <v>91</v>
      </c>
      <c r="B24" s="85" t="s">
        <v>92</v>
      </c>
      <c r="C24" s="86">
        <f>M24/N24*100</f>
        <v>22.204344328238136</v>
      </c>
      <c r="D24" s="86" t="str">
        <f>IF(AND(AND(N24&gt;0,M24&gt;0),ROUND(SUM(100*((2*M24+1.96^2)-(1.96*(SQRT(1.96^2+4*M24*(1-(M24/N24))))))/(2*(N24+1.96^2))),0)&lt;0),CONCATENATE(SUM(1*0)," - ",ROUND(SUM(100*((2*M24+1.96^2)+(1.96*(SQRT(1.96^2+4*M24*(1-(M24/N24))))))/(2*(N24+1.96^2))),0)),IF(AND(AND(N24&gt;0,M24&gt;0),ROUND(SUM(100*((2*M24+1.96^2)-(1.96*(SQRT(1.96^2+4*M24*(1-(M24/N24))))))/(2*(N24+1.96^2))),0)&gt;=0),CONCATENATE(ROUND(SUM(100*((2*M24+1.96^2)-(1.96*(SQRT(1.96^2+4*M24*(1-(M24/N24))))))/(2*(N24+1.96^2))),0)," - ",ROUND(SUM(100*((2*M24+1.96^2)+(1.96*(SQRT(1.96^2+4*M24*(1-(M24/N24))))))/(2*(N24+1.96^2))),0)),""))</f>
        <v>20 - 25</v>
      </c>
      <c r="E24" s="86">
        <f>O24/P24*100</f>
        <v>60.981496379726465</v>
      </c>
      <c r="F24" s="86" t="str">
        <f>IF(AND(AND(P24&gt;0,O24&gt;0),ROUND(SUM(100*((2*(O24)+1.96^2)-(1.96*(SQRT(1.96^2+4*(O24)*(1-((O24)/P24))))))/(2*(P24+1.96^2))),0)&lt;0),CONCATENATE(SUM(1*0)," - ",ROUND(SUM(100*((2*(O24)+1.96^2)+(1.96*(SQRT(1.96^2+4*(O24)*(1-((O24)/P24))))))/(2*(P24+1.96^2))),0)),IF(AND(AND(P24&gt;0,O24&gt;0),ROUND(SUM(100*((2*(O24)+1.96^2)-(1.96*(SQRT(1.96^2+4*(O24)*(1-((O24)/P24))))))/(2*(P24+1.96^2))),0)&gt;=0),CONCATENATE(ROUND(SUM(100*((2*(O24)+1.96^2)-(1.96*(SQRT(1.96^2+4*(O24)*(1-((O24)/P24))))))/(2*(P24+1.96^2))),0)," - ",ROUND(SUM(100*((2*(O24)+1.96^2)+(1.96*(SQRT(1.96^2+4*(O24)*(1-((O24)/P24))))))/(2*(P24+1.96^2))),0)),""))</f>
        <v>58 - 64</v>
      </c>
      <c r="G24" s="86">
        <f>Q24/R24*100</f>
        <v>16.814159292035399</v>
      </c>
      <c r="H24" s="86" t="str">
        <f>IF(AND(AND(R24&gt;0,Q24&gt;0),ROUND(SUM(100*((2*(Q24)+1.96^2)-(1.96*(SQRT(1.96^2+4*(Q24)*(1-((Q24)/R24))))))/(2*(R24+1.96^2))),0)&lt;0),CONCATENATE(SUM(1*0)," - ",ROUND(SUM(100*((2*(Q24)+1.96^2)+(1.96*(SQRT(1.96^2+4*(Q24)*(1-((Q24)/R24))))))/(2*(R24+1.96^2))),0)),IF(AND(AND(R24&gt;0,Q24&gt;0),ROUND(SUM(100*((2*(Q24)+1.96^2)-(1.96*(SQRT(1.96^2+4*(Q24)*(1-((Q24)/R24))))))/(2*(R24+1.96^2))),0)&gt;=0),CONCATENATE(ROUND(SUM(100*((2*(Q24)+1.96^2)-(1.96*(SQRT(1.96^2+4*(Q24)*(1-((Q24)/R24))))))/(2*(R24+1.96^2))),0)," - ",ROUND(SUM(100*((2*(Q24)+1.96^2)+(1.96*(SQRT(1.96^2+4*(Q24)*(1-((Q24)/R24))))))/(2*(R24+1.96^2))),0)),""))</f>
        <v>15 - 19</v>
      </c>
      <c r="I24" s="290"/>
      <c r="J24" s="291"/>
      <c r="K24" s="439"/>
      <c r="L24" s="440"/>
      <c r="M24" s="149">
        <v>276</v>
      </c>
      <c r="N24" s="149">
        <v>1243</v>
      </c>
      <c r="O24" s="149">
        <v>758</v>
      </c>
      <c r="P24" s="149">
        <v>1243</v>
      </c>
      <c r="Q24" s="149">
        <v>209</v>
      </c>
      <c r="R24" s="149">
        <v>1243</v>
      </c>
      <c r="S24" s="87"/>
      <c r="T24" s="87"/>
    </row>
    <row r="25" spans="1:20" x14ac:dyDescent="0.25">
      <c r="A25" s="85" t="s">
        <v>94</v>
      </c>
      <c r="B25" s="85" t="s">
        <v>95</v>
      </c>
      <c r="C25" s="86">
        <f>M25/N25*100</f>
        <v>10.094637223974763</v>
      </c>
      <c r="D25" s="86" t="str">
        <f>IF(AND(AND(N25&gt;0,M25&gt;0),ROUND(SUM(100*((2*M25+1.96^2)-(1.96*(SQRT(1.96^2+4*M25*(1-(M25/N25))))))/(2*(N25+1.96^2))),0)&lt;0),CONCATENATE(SUM(1*0)," - ",ROUND(SUM(100*((2*M25+1.96^2)+(1.96*(SQRT(1.96^2+4*M25*(1-(M25/N25))))))/(2*(N25+1.96^2))),0)),IF(AND(AND(N25&gt;0,M25&gt;0),ROUND(SUM(100*((2*M25+1.96^2)-(1.96*(SQRT(1.96^2+4*M25*(1-(M25/N25))))))/(2*(N25+1.96^2))),0)&gt;=0),CONCATENATE(ROUND(SUM(100*((2*M25+1.96^2)-(1.96*(SQRT(1.96^2+4*M25*(1-(M25/N25))))))/(2*(N25+1.96^2))),0)," - ",ROUND(SUM(100*((2*M25+1.96^2)+(1.96*(SQRT(1.96^2+4*M25*(1-(M25/N25))))))/(2*(N25+1.96^2))),0)),""))</f>
        <v>7 - 14</v>
      </c>
      <c r="E25" s="86">
        <f>O25/P25*100</f>
        <v>82.33438485804416</v>
      </c>
      <c r="F25" s="86" t="str">
        <f>IF(AND(AND(P25&gt;0,O25&gt;0),ROUND(SUM(100*((2*(O25)+1.96^2)-(1.96*(SQRT(1.96^2+4*(O25)*(1-((O25)/P25))))))/(2*(P25+1.96^2))),0)&lt;0),CONCATENATE(SUM(1*0)," - ",ROUND(SUM(100*((2*(O25)+1.96^2)+(1.96*(SQRT(1.96^2+4*(O25)*(1-((O25)/P25))))))/(2*(P25+1.96^2))),0)),IF(AND(AND(P25&gt;0,O25&gt;0),ROUND(SUM(100*((2*(O25)+1.96^2)-(1.96*(SQRT(1.96^2+4*(O25)*(1-((O25)/P25))))))/(2*(P25+1.96^2))),0)&gt;=0),CONCATENATE(ROUND(SUM(100*((2*(O25)+1.96^2)-(1.96*(SQRT(1.96^2+4*(O25)*(1-((O25)/P25))))))/(2*(P25+1.96^2))),0)," - ",ROUND(SUM(100*((2*(O25)+1.96^2)+(1.96*(SQRT(1.96^2+4*(O25)*(1-((O25)/P25))))))/(2*(P25+1.96^2))),0)),""))</f>
        <v>78 - 86</v>
      </c>
      <c r="G25" s="86">
        <f>Q25/R25*100</f>
        <v>7.5709779179810726</v>
      </c>
      <c r="H25" s="86" t="str">
        <f>IF(AND(AND(R25&gt;0,Q25&gt;0),ROUND(SUM(100*((2*(Q25)+1.96^2)-(1.96*(SQRT(1.96^2+4*(Q25)*(1-((Q25)/R25))))))/(2*(R25+1.96^2))),0)&lt;0),CONCATENATE(SUM(1*0)," - ",ROUND(SUM(100*((2*(Q25)+1.96^2)+(1.96*(SQRT(1.96^2+4*(Q25)*(1-((Q25)/R25))))))/(2*(R25+1.96^2))),0)),IF(AND(AND(R25&gt;0,Q25&gt;0),ROUND(SUM(100*((2*(Q25)+1.96^2)-(1.96*(SQRT(1.96^2+4*(Q25)*(1-((Q25)/R25))))))/(2*(R25+1.96^2))),0)&gt;=0),CONCATENATE(ROUND(SUM(100*((2*(Q25)+1.96^2)-(1.96*(SQRT(1.96^2+4*(Q25)*(1-((Q25)/R25))))))/(2*(R25+1.96^2))),0)," - ",ROUND(SUM(100*((2*(Q25)+1.96^2)+(1.96*(SQRT(1.96^2+4*(Q25)*(1-((Q25)/R25))))))/(2*(R25+1.96^2))),0)),""))</f>
        <v>5 - 11</v>
      </c>
      <c r="I25" s="290"/>
      <c r="J25" s="291"/>
      <c r="K25" s="439"/>
      <c r="L25" s="440"/>
      <c r="M25" s="149">
        <v>32</v>
      </c>
      <c r="N25" s="149">
        <v>317</v>
      </c>
      <c r="O25" s="149">
        <v>261</v>
      </c>
      <c r="P25" s="149">
        <v>317</v>
      </c>
      <c r="Q25" s="149">
        <v>24</v>
      </c>
      <c r="R25" s="149">
        <v>317</v>
      </c>
      <c r="S25" s="87"/>
      <c r="T25" s="87"/>
    </row>
    <row r="26" spans="1:20" x14ac:dyDescent="0.25">
      <c r="A26" s="85" t="s">
        <v>97</v>
      </c>
      <c r="B26" s="85" t="s">
        <v>98</v>
      </c>
      <c r="C26" s="86">
        <f t="shared" si="1"/>
        <v>21.428571428571427</v>
      </c>
      <c r="D26" s="86" t="str">
        <f t="shared" si="2"/>
        <v>17 - 26</v>
      </c>
      <c r="E26" s="86">
        <f t="shared" si="3"/>
        <v>60.884353741496597</v>
      </c>
      <c r="F26" s="86" t="str">
        <f t="shared" si="4"/>
        <v>55 - 66</v>
      </c>
      <c r="G26" s="86">
        <f t="shared" si="5"/>
        <v>17.687074829931973</v>
      </c>
      <c r="H26" s="86" t="str">
        <f t="shared" si="6"/>
        <v>14 - 22</v>
      </c>
      <c r="I26" s="290"/>
      <c r="J26" s="291"/>
      <c r="K26" s="439"/>
      <c r="L26" s="440"/>
      <c r="M26" s="149">
        <v>63</v>
      </c>
      <c r="N26" s="149">
        <v>294</v>
      </c>
      <c r="O26" s="149">
        <v>179</v>
      </c>
      <c r="P26" s="149">
        <v>294</v>
      </c>
      <c r="Q26" s="149">
        <v>52</v>
      </c>
      <c r="R26" s="149">
        <v>294</v>
      </c>
      <c r="S26" s="87"/>
      <c r="T26" s="87"/>
    </row>
    <row r="27" spans="1:20" x14ac:dyDescent="0.25">
      <c r="A27" s="85" t="s">
        <v>100</v>
      </c>
      <c r="B27" s="85" t="s">
        <v>101</v>
      </c>
      <c r="C27" s="86">
        <f>M27/N27*100</f>
        <v>12.820512820512819</v>
      </c>
      <c r="D27" s="86" t="str">
        <f>IF(AND(AND(N27&gt;0,M27&gt;0),ROUND(SUM(100*((2*M27+1.96^2)-(1.96*(SQRT(1.96^2+4*M27*(1-(M27/N27))))))/(2*(N27+1.96^2))),0)&lt;0),CONCATENATE(SUM(1*0)," - ",ROUND(SUM(100*((2*M27+1.96^2)+(1.96*(SQRT(1.96^2+4*M27*(1-(M27/N27))))))/(2*(N27+1.96^2))),0)),IF(AND(AND(N27&gt;0,M27&gt;0),ROUND(SUM(100*((2*M27+1.96^2)-(1.96*(SQRT(1.96^2+4*M27*(1-(M27/N27))))))/(2*(N27+1.96^2))),0)&gt;=0),CONCATENATE(ROUND(SUM(100*((2*M27+1.96^2)-(1.96*(SQRT(1.96^2+4*M27*(1-(M27/N27))))))/(2*(N27+1.96^2))),0)," - ",ROUND(SUM(100*((2*M27+1.96^2)+(1.96*(SQRT(1.96^2+4*M27*(1-(M27/N27))))))/(2*(N27+1.96^2))),0)),""))</f>
        <v>6 - 27</v>
      </c>
      <c r="E27" s="86">
        <f>O27/P27*100</f>
        <v>82.051282051282044</v>
      </c>
      <c r="F27" s="86" t="str">
        <f>IF(AND(AND(P27&gt;0,O27&gt;0),ROUND(SUM(100*((2*(O27)+1.96^2)-(1.96*(SQRT(1.96^2+4*(O27)*(1-((O27)/P27))))))/(2*(P27+1.96^2))),0)&lt;0),CONCATENATE(SUM(1*0)," - ",ROUND(SUM(100*((2*(O27)+1.96^2)+(1.96*(SQRT(1.96^2+4*(O27)*(1-((O27)/P27))))))/(2*(P27+1.96^2))),0)),IF(AND(AND(P27&gt;0,O27&gt;0),ROUND(SUM(100*((2*(O27)+1.96^2)-(1.96*(SQRT(1.96^2+4*(O27)*(1-((O27)/P27))))))/(2*(P27+1.96^2))),0)&gt;=0),CONCATENATE(ROUND(SUM(100*((2*(O27)+1.96^2)-(1.96*(SQRT(1.96^2+4*(O27)*(1-((O27)/P27))))))/(2*(P27+1.96^2))),0)," - ",ROUND(SUM(100*((2*(O27)+1.96^2)+(1.96*(SQRT(1.96^2+4*(O27)*(1-((O27)/P27))))))/(2*(P27+1.96^2))),0)),""))</f>
        <v>67 - 91</v>
      </c>
      <c r="G27" s="86">
        <f>Q27/R27*100</f>
        <v>5.1282051282051277</v>
      </c>
      <c r="H27" s="86" t="str">
        <f>IF(AND(AND(R27&gt;0,Q27&gt;0),ROUND(SUM(100*((2*(Q27)+1.96^2)-(1.96*(SQRT(1.96^2+4*(Q27)*(1-((Q27)/R27))))))/(2*(R27+1.96^2))),0)&lt;0),CONCATENATE(SUM(1*0)," - ",ROUND(SUM(100*((2*(Q27)+1.96^2)+(1.96*(SQRT(1.96^2+4*(Q27)*(1-((Q27)/R27))))))/(2*(R27+1.96^2))),0)),IF(AND(AND(R27&gt;0,Q27&gt;0),ROUND(SUM(100*((2*(Q27)+1.96^2)-(1.96*(SQRT(1.96^2+4*(Q27)*(1-((Q27)/R27))))))/(2*(R27+1.96^2))),0)&gt;=0),CONCATENATE(ROUND(SUM(100*((2*(Q27)+1.96^2)-(1.96*(SQRT(1.96^2+4*(Q27)*(1-((Q27)/R27))))))/(2*(R27+1.96^2))),0)," - ",ROUND(SUM(100*((2*(Q27)+1.96^2)+(1.96*(SQRT(1.96^2+4*(Q27)*(1-((Q27)/R27))))))/(2*(R27+1.96^2))),0)),""))</f>
        <v>1 - 17</v>
      </c>
      <c r="I27" s="290"/>
      <c r="J27" s="291"/>
      <c r="K27" s="439"/>
      <c r="L27" s="440"/>
      <c r="M27" s="149">
        <v>5</v>
      </c>
      <c r="N27" s="149">
        <v>39</v>
      </c>
      <c r="O27" s="149">
        <v>32</v>
      </c>
      <c r="P27" s="149">
        <v>39</v>
      </c>
      <c r="Q27" s="149">
        <v>2</v>
      </c>
      <c r="R27" s="149">
        <v>39</v>
      </c>
      <c r="S27" s="87"/>
      <c r="T27" s="87"/>
    </row>
    <row r="28" spans="1:20" x14ac:dyDescent="0.25">
      <c r="A28" s="85" t="s">
        <v>103</v>
      </c>
      <c r="B28" s="85" t="s">
        <v>104</v>
      </c>
      <c r="C28" s="86">
        <f>M28/N28*100</f>
        <v>8.1081081081081088</v>
      </c>
      <c r="D28" s="86" t="str">
        <f>IF(AND(AND(N28&gt;0,M28&gt;0),ROUND(SUM(100*((2*M28+1.96^2)-(1.96*(SQRT(1.96^2+4*M28*(1-(M28/N28))))))/(2*(N28+1.96^2))),0)&lt;0),CONCATENATE(SUM(1*0)," - ",ROUND(SUM(100*((2*M28+1.96^2)+(1.96*(SQRT(1.96^2+4*M28*(1-(M28/N28))))))/(2*(N28+1.96^2))),0)),IF(AND(AND(N28&gt;0,M28&gt;0),ROUND(SUM(100*((2*M28+1.96^2)-(1.96*(SQRT(1.96^2+4*M28*(1-(M28/N28))))))/(2*(N28+1.96^2))),0)&gt;=0),CONCATENATE(ROUND(SUM(100*((2*M28+1.96^2)-(1.96*(SQRT(1.96^2+4*M28*(1-(M28/N28))))))/(2*(N28+1.96^2))),0)," - ",ROUND(SUM(100*((2*M28+1.96^2)+(1.96*(SQRT(1.96^2+4*M28*(1-(M28/N28))))))/(2*(N28+1.96^2))),0)),""))</f>
        <v>3 - 21</v>
      </c>
      <c r="E28" s="86">
        <f>O28/P28*100</f>
        <v>81.081081081081081</v>
      </c>
      <c r="F28" s="86" t="str">
        <f>IF(AND(AND(P28&gt;0,O28&gt;0),ROUND(SUM(100*((2*(O28)+1.96^2)-(1.96*(SQRT(1.96^2+4*(O28)*(1-((O28)/P28))))))/(2*(P28+1.96^2))),0)&lt;0),CONCATENATE(SUM(1*0)," - ",ROUND(SUM(100*((2*(O28)+1.96^2)+(1.96*(SQRT(1.96^2+4*(O28)*(1-((O28)/P28))))))/(2*(P28+1.96^2))),0)),IF(AND(AND(P28&gt;0,O28&gt;0),ROUND(SUM(100*((2*(O28)+1.96^2)-(1.96*(SQRT(1.96^2+4*(O28)*(1-((O28)/P28))))))/(2*(P28+1.96^2))),0)&gt;=0),CONCATENATE(ROUND(SUM(100*((2*(O28)+1.96^2)-(1.96*(SQRT(1.96^2+4*(O28)*(1-((O28)/P28))))))/(2*(P28+1.96^2))),0)," - ",ROUND(SUM(100*((2*(O28)+1.96^2)+(1.96*(SQRT(1.96^2+4*(O28)*(1-((O28)/P28))))))/(2*(P28+1.96^2))),0)),""))</f>
        <v>66 - 91</v>
      </c>
      <c r="G28" s="86">
        <f>Q28/R28*100</f>
        <v>10.810810810810811</v>
      </c>
      <c r="H28" s="86" t="str">
        <f>IF(AND(AND(R28&gt;0,Q28&gt;0),ROUND(SUM(100*((2*(Q28)+1.96^2)-(1.96*(SQRT(1.96^2+4*(Q28)*(1-((Q28)/R28))))))/(2*(R28+1.96^2))),0)&lt;0),CONCATENATE(SUM(1*0)," - ",ROUND(SUM(100*((2*(Q28)+1.96^2)+(1.96*(SQRT(1.96^2+4*(Q28)*(1-((Q28)/R28))))))/(2*(R28+1.96^2))),0)),IF(AND(AND(R28&gt;0,Q28&gt;0),ROUND(SUM(100*((2*(Q28)+1.96^2)-(1.96*(SQRT(1.96^2+4*(Q28)*(1-((Q28)/R28))))))/(2*(R28+1.96^2))),0)&gt;=0),CONCATENATE(ROUND(SUM(100*((2*(Q28)+1.96^2)-(1.96*(SQRT(1.96^2+4*(Q28)*(1-((Q28)/R28))))))/(2*(R28+1.96^2))),0)," - ",ROUND(SUM(100*((2*(Q28)+1.96^2)+(1.96*(SQRT(1.96^2+4*(Q28)*(1-((Q28)/R28))))))/(2*(R28+1.96^2))),0)),""))</f>
        <v>4 - 25</v>
      </c>
      <c r="I28" s="290"/>
      <c r="J28" s="291"/>
      <c r="K28" s="439"/>
      <c r="L28" s="440"/>
      <c r="M28" s="149">
        <v>3</v>
      </c>
      <c r="N28" s="149">
        <v>37</v>
      </c>
      <c r="O28" s="149">
        <v>30</v>
      </c>
      <c r="P28" s="149">
        <v>37</v>
      </c>
      <c r="Q28" s="149">
        <v>4</v>
      </c>
      <c r="R28" s="149">
        <v>37</v>
      </c>
      <c r="S28" s="87"/>
      <c r="T28" s="87"/>
    </row>
    <row r="29" spans="1:20" x14ac:dyDescent="0.25">
      <c r="A29" s="85" t="s">
        <v>106</v>
      </c>
      <c r="B29" s="85" t="s">
        <v>107</v>
      </c>
      <c r="C29" s="86">
        <f t="shared" si="1"/>
        <v>16.850828729281769</v>
      </c>
      <c r="D29" s="86" t="str">
        <f t="shared" si="2"/>
        <v>14 - 20</v>
      </c>
      <c r="E29" s="86">
        <f t="shared" si="3"/>
        <v>70.027624309392266</v>
      </c>
      <c r="F29" s="86" t="str">
        <f t="shared" si="4"/>
        <v>67 - 73</v>
      </c>
      <c r="G29" s="86">
        <f t="shared" si="5"/>
        <v>13.121546961325967</v>
      </c>
      <c r="H29" s="86" t="str">
        <f t="shared" si="6"/>
        <v>11 - 16</v>
      </c>
      <c r="I29" s="290"/>
      <c r="J29" s="291"/>
      <c r="K29" s="439"/>
      <c r="L29" s="440"/>
      <c r="M29" s="149">
        <v>122</v>
      </c>
      <c r="N29" s="149">
        <v>724</v>
      </c>
      <c r="O29" s="149">
        <v>507</v>
      </c>
      <c r="P29" s="149">
        <v>724</v>
      </c>
      <c r="Q29" s="149">
        <v>95</v>
      </c>
      <c r="R29" s="149">
        <v>724</v>
      </c>
      <c r="S29" s="87"/>
      <c r="T29" s="87"/>
    </row>
    <row r="30" spans="1:20" x14ac:dyDescent="0.25">
      <c r="A30" s="85" t="s">
        <v>109</v>
      </c>
      <c r="B30" s="85" t="s">
        <v>110</v>
      </c>
      <c r="C30" s="86">
        <f t="shared" ref="C30" si="7">M30/N30*100</f>
        <v>17.777777777777779</v>
      </c>
      <c r="D30" s="86" t="str">
        <f t="shared" ref="D30" si="8">IF(AND(AND(N30&gt;0,M30&gt;0),ROUND(SUM(100*((2*M30+1.96^2)-(1.96*(SQRT(1.96^2+4*M30*(1-(M30/N30))))))/(2*(N30+1.96^2))),0)&lt;0),CONCATENATE(SUM(1*0)," - ",ROUND(SUM(100*((2*M30+1.96^2)+(1.96*(SQRT(1.96^2+4*M30*(1-(M30/N30))))))/(2*(N30+1.96^2))),0)),IF(AND(AND(N30&gt;0,M30&gt;0),ROUND(SUM(100*((2*M30+1.96^2)-(1.96*(SQRT(1.96^2+4*M30*(1-(M30/N30))))))/(2*(N30+1.96^2))),0)&gt;=0),CONCATENATE(ROUND(SUM(100*((2*M30+1.96^2)-(1.96*(SQRT(1.96^2+4*M30*(1-(M30/N30))))))/(2*(N30+1.96^2))),0)," - ",ROUND(SUM(100*((2*M30+1.96^2)+(1.96*(SQRT(1.96^2+4*M30*(1-(M30/N30))))))/(2*(N30+1.96^2))),0)),""))</f>
        <v>13 - 23</v>
      </c>
      <c r="E30" s="86">
        <f t="shared" ref="E30" si="9">O30/P30*100</f>
        <v>66.222222222222229</v>
      </c>
      <c r="F30" s="86" t="str">
        <f t="shared" ref="F30" si="10">IF(AND(AND(P30&gt;0,O30&gt;0),ROUND(SUM(100*((2*(O30)+1.96^2)-(1.96*(SQRT(1.96^2+4*(O30)*(1-((O30)/P30))))))/(2*(P30+1.96^2))),0)&lt;0),CONCATENATE(SUM(1*0)," - ",ROUND(SUM(100*((2*(O30)+1.96^2)+(1.96*(SQRT(1.96^2+4*(O30)*(1-((O30)/P30))))))/(2*(P30+1.96^2))),0)),IF(AND(AND(P30&gt;0,O30&gt;0),ROUND(SUM(100*((2*(O30)+1.96^2)-(1.96*(SQRT(1.96^2+4*(O30)*(1-((O30)/P30))))))/(2*(P30+1.96^2))),0)&gt;=0),CONCATENATE(ROUND(SUM(100*((2*(O30)+1.96^2)-(1.96*(SQRT(1.96^2+4*(O30)*(1-((O30)/P30))))))/(2*(P30+1.96^2))),0)," - ",ROUND(SUM(100*((2*(O30)+1.96^2)+(1.96*(SQRT(1.96^2+4*(O30)*(1-((O30)/P30))))))/(2*(P30+1.96^2))),0)),""))</f>
        <v>60 - 72</v>
      </c>
      <c r="G30" s="86">
        <f t="shared" ref="G30" si="11">Q30/R30*100</f>
        <v>16</v>
      </c>
      <c r="H30" s="86" t="str">
        <f t="shared" ref="H30" si="12">IF(AND(AND(R30&gt;0,Q30&gt;0),ROUND(SUM(100*((2*(Q30)+1.96^2)-(1.96*(SQRT(1.96^2+4*(Q30)*(1-((Q30)/R30))))))/(2*(R30+1.96^2))),0)&lt;0),CONCATENATE(SUM(1*0)," - ",ROUND(SUM(100*((2*(Q30)+1.96^2)+(1.96*(SQRT(1.96^2+4*(Q30)*(1-((Q30)/R30))))))/(2*(R30+1.96^2))),0)),IF(AND(AND(R30&gt;0,Q30&gt;0),ROUND(SUM(100*((2*(Q30)+1.96^2)-(1.96*(SQRT(1.96^2+4*(Q30)*(1-((Q30)/R30))))))/(2*(R30+1.96^2))),0)&gt;=0),CONCATENATE(ROUND(SUM(100*((2*(Q30)+1.96^2)-(1.96*(SQRT(1.96^2+4*(Q30)*(1-((Q30)/R30))))))/(2*(R30+1.96^2))),0)," - ",ROUND(SUM(100*((2*(Q30)+1.96^2)+(1.96*(SQRT(1.96^2+4*(Q30)*(1-((Q30)/R30))))))/(2*(R30+1.96^2))),0)),""))</f>
        <v>12 - 21</v>
      </c>
      <c r="I30" s="290"/>
      <c r="J30" s="291"/>
      <c r="K30" s="439"/>
      <c r="L30" s="440"/>
      <c r="M30" s="149">
        <v>40</v>
      </c>
      <c r="N30" s="149">
        <v>225</v>
      </c>
      <c r="O30" s="149">
        <v>149</v>
      </c>
      <c r="P30" s="149">
        <v>225</v>
      </c>
      <c r="Q30" s="149">
        <v>36</v>
      </c>
      <c r="R30" s="149">
        <v>225</v>
      </c>
      <c r="S30" s="87"/>
      <c r="T30" s="87"/>
    </row>
    <row r="31" spans="1:20" x14ac:dyDescent="0.25">
      <c r="A31" s="85" t="s">
        <v>112</v>
      </c>
      <c r="B31" s="85" t="s">
        <v>113</v>
      </c>
      <c r="C31" s="86">
        <f t="shared" si="1"/>
        <v>0</v>
      </c>
      <c r="D31" s="86" t="str">
        <f t="shared" si="2"/>
        <v/>
      </c>
      <c r="E31" s="86">
        <f t="shared" si="3"/>
        <v>100</v>
      </c>
      <c r="F31" s="86" t="str">
        <f t="shared" si="4"/>
        <v>21 - 100</v>
      </c>
      <c r="G31" s="86">
        <f t="shared" si="5"/>
        <v>0</v>
      </c>
      <c r="H31" s="86" t="str">
        <f t="shared" si="6"/>
        <v/>
      </c>
      <c r="I31" s="290"/>
      <c r="J31" s="291"/>
      <c r="K31" s="439"/>
      <c r="L31" s="440"/>
      <c r="M31" s="149">
        <v>0</v>
      </c>
      <c r="N31" s="149">
        <v>1</v>
      </c>
      <c r="O31" s="149">
        <v>1</v>
      </c>
      <c r="P31" s="149">
        <v>1</v>
      </c>
      <c r="Q31" s="149">
        <v>0</v>
      </c>
      <c r="R31" s="149">
        <v>1</v>
      </c>
      <c r="S31" s="87"/>
      <c r="T31" s="87"/>
    </row>
    <row r="32" spans="1:20" x14ac:dyDescent="0.25">
      <c r="A32" s="85" t="s">
        <v>21</v>
      </c>
      <c r="B32" s="85" t="s">
        <v>115</v>
      </c>
      <c r="C32" s="86">
        <f t="shared" si="1"/>
        <v>2.6315789473684208</v>
      </c>
      <c r="D32" s="86" t="str">
        <f t="shared" si="2"/>
        <v>0 - 13</v>
      </c>
      <c r="E32" s="86">
        <f t="shared" si="3"/>
        <v>81.578947368421055</v>
      </c>
      <c r="F32" s="86" t="str">
        <f t="shared" si="4"/>
        <v>67 - 91</v>
      </c>
      <c r="G32" s="86">
        <f t="shared" si="5"/>
        <v>15.789473684210526</v>
      </c>
      <c r="H32" s="86" t="str">
        <f t="shared" si="6"/>
        <v>7 - 30</v>
      </c>
      <c r="I32" s="292"/>
      <c r="J32" s="293"/>
      <c r="K32" s="445"/>
      <c r="L32" s="446"/>
      <c r="M32" s="149">
        <v>1</v>
      </c>
      <c r="N32" s="149">
        <v>38</v>
      </c>
      <c r="O32" s="149">
        <v>31</v>
      </c>
      <c r="P32" s="149">
        <v>38</v>
      </c>
      <c r="Q32" s="149">
        <v>6</v>
      </c>
      <c r="R32" s="149">
        <v>38</v>
      </c>
      <c r="S32" s="87"/>
      <c r="T32" s="87"/>
    </row>
    <row r="33" spans="1:20" x14ac:dyDescent="0.25">
      <c r="A33" s="71"/>
      <c r="M33" s="211"/>
    </row>
    <row r="34" spans="1:20" x14ac:dyDescent="0.25">
      <c r="A34" s="88"/>
      <c r="C34" s="73"/>
      <c r="D34" s="73"/>
      <c r="E34" s="73"/>
      <c r="F34" s="73"/>
      <c r="G34" s="73"/>
      <c r="H34" s="73"/>
      <c r="I34" s="73"/>
    </row>
    <row r="35" spans="1:20" ht="50.15" customHeight="1" x14ac:dyDescent="0.25">
      <c r="A35" s="457" t="s">
        <v>117</v>
      </c>
      <c r="B35" s="458"/>
      <c r="C35" s="459" t="str">
        <f>C2&amp;" (%)"</f>
        <v>Initial Only (%)</v>
      </c>
      <c r="D35" s="460"/>
      <c r="E35" s="459" t="str">
        <f>E2&amp;" (%)"</f>
        <v>Initial AND Final (%)</v>
      </c>
      <c r="F35" s="460"/>
      <c r="G35" s="459" t="str">
        <f>G2&amp;" (%)"</f>
        <v>Final Only (%)</v>
      </c>
      <c r="H35" s="461"/>
      <c r="I35" s="462"/>
      <c r="J35" s="463"/>
      <c r="K35" s="463"/>
      <c r="L35" s="464"/>
      <c r="M35" s="432" t="s">
        <v>160</v>
      </c>
      <c r="N35" s="432"/>
      <c r="O35" s="437" t="s">
        <v>161</v>
      </c>
      <c r="P35" s="438"/>
      <c r="Q35" s="432" t="s">
        <v>162</v>
      </c>
      <c r="R35" s="432"/>
      <c r="S35" s="447"/>
      <c r="T35" s="442"/>
    </row>
    <row r="36" spans="1:20" ht="35.15" customHeight="1" x14ac:dyDescent="0.25">
      <c r="A36" s="89"/>
      <c r="B36" s="90" t="s">
        <v>119</v>
      </c>
      <c r="C36" s="91" t="s">
        <v>120</v>
      </c>
      <c r="D36" s="92" t="s">
        <v>36</v>
      </c>
      <c r="E36" s="91" t="s">
        <v>120</v>
      </c>
      <c r="F36" s="92" t="s">
        <v>36</v>
      </c>
      <c r="G36" s="91" t="s">
        <v>120</v>
      </c>
      <c r="H36" s="93" t="s">
        <v>36</v>
      </c>
      <c r="I36" s="465"/>
      <c r="J36" s="466"/>
      <c r="K36" s="466"/>
      <c r="L36" s="467"/>
      <c r="M36" s="94" t="s">
        <v>10</v>
      </c>
      <c r="N36" s="95" t="s">
        <v>11</v>
      </c>
      <c r="O36" s="95" t="s">
        <v>10</v>
      </c>
      <c r="P36" s="95" t="s">
        <v>11</v>
      </c>
      <c r="Q36" s="95" t="s">
        <v>10</v>
      </c>
      <c r="R36" s="96" t="s">
        <v>11</v>
      </c>
      <c r="S36" s="97"/>
      <c r="T36" s="83"/>
    </row>
    <row r="37" spans="1:20" x14ac:dyDescent="0.25">
      <c r="A37" s="448"/>
      <c r="B37" s="98" t="s">
        <v>17</v>
      </c>
      <c r="C37" s="86">
        <f>M37/N37*100</f>
        <v>40.186915887850468</v>
      </c>
      <c r="D37" s="86" t="str">
        <f>IF(AND(AND(N37&gt;0,M37&gt;0),ROUND(SUM(100*((2*M37+1.96^2)-(1.96*(SQRT(1.96^2+4*M37*(1-(M37/N37))))))/(2*(N37+1.96^2))),0)&lt;0),CONCATENATE(SUM(1*0)," - ",ROUND(SUM(100*((2*M37+1.96^2)+(1.96*(SQRT(1.96^2+4*M37*(1-(M37/N37))))))/(2*(N37+1.96^2))),0)),IF(AND(AND(N37&gt;0,M37&gt;0),ROUND(SUM(100*((2*M37+1.96^2)-(1.96*(SQRT(1.96^2+4*M37*(1-(M37/N37))))))/(2*(N37+1.96^2))),0)&gt;=0),CONCATENATE(ROUND(SUM(100*((2*M37+1.96^2)-(1.96*(SQRT(1.96^2+4*M37*(1-(M37/N37))))))/(2*(N37+1.96^2))),0)," - ",ROUND(SUM(100*((2*M37+1.96^2)+(1.96*(SQRT(1.96^2+4*M37*(1-(M37/N37))))))/(2*(N37+1.96^2))),0)),""))</f>
        <v>38 - 43</v>
      </c>
      <c r="E37" s="86">
        <f>O37/P37*100</f>
        <v>48.094895758447159</v>
      </c>
      <c r="F37" s="86" t="str">
        <f>IF(AND(AND(P37&gt;0,O37&gt;0),ROUND(SUM(100*((2*(O37)+1.96^2)-(1.96*(SQRT(1.96^2+4*(O37)*(1-((O37)/P37))))))/(2*(P37+1.96^2))),0)&lt;0),CONCATENATE(SUM(1*0)," - ",ROUND(SUM(100*((2*(O37)+1.96^2)+(1.96*(SQRT(1.96^2+4*(O37)*(1-((O37)/P37))))))/(2*(P37+1.96^2))),0)),IF(AND(AND(P37&gt;0,O37&gt;0),ROUND(SUM(100*((2*(O37)+1.96^2)-(1.96*(SQRT(1.96^2+4*(O37)*(1-((O37)/P37))))))/(2*(P37+1.96^2))),0)&gt;=0),CONCATENATE(ROUND(SUM(100*((2*(O37)+1.96^2)-(1.96*(SQRT(1.96^2+4*(O37)*(1-((O37)/P37))))))/(2*(P37+1.96^2))),0)," - ",ROUND(SUM(100*((2*(O37)+1.96^2)+(1.96*(SQRT(1.96^2+4*(O37)*(1-((O37)/P37))))))/(2*(P37+1.96^2))),0)),""))</f>
        <v>45 - 51</v>
      </c>
      <c r="G37" s="86">
        <f>Q37/R37*100</f>
        <v>11.718188353702372</v>
      </c>
      <c r="H37" s="99" t="str">
        <f>IF(AND(AND(R37&gt;0,Q37&gt;0),ROUND(SUM(100*((2*(Q37)+1.96^2)-(1.96*(SQRT(1.96^2+4*(Q37)*(1-((Q37)/R37))))))/(2*(R37+1.96^2))),0)&lt;0),CONCATENATE(SUM(1*0)," - ",ROUND(SUM(100*((2*(Q37)+1.96^2)+(1.96*(SQRT(1.96^2+4*(Q37)*(1-((Q37)/R37))))))/(2*(R37+1.96^2))),0)),IF(AND(AND(R37&gt;0,Q37&gt;0),ROUND(SUM(100*((2*(Q37)+1.96^2)-(1.96*(SQRT(1.96^2+4*(Q37)*(1-((Q37)/R37))))))/(2*(R37+1.96^2))),0)&gt;=0),CONCATENATE(ROUND(SUM(100*((2*(Q37)+1.96^2)-(1.96*(SQRT(1.96^2+4*(Q37)*(1-((Q37)/R37))))))/(2*(R37+1.96^2))),0)," - ",ROUND(SUM(100*((2*(Q37)+1.96^2)+(1.96*(SQRT(1.96^2+4*(Q37)*(1-((Q37)/R37))))))/(2*(R37+1.96^2))),0)),""))</f>
        <v>10 - 14</v>
      </c>
      <c r="I37" s="451"/>
      <c r="J37" s="452"/>
      <c r="K37" s="452"/>
      <c r="L37" s="453"/>
      <c r="M37" s="150">
        <v>559</v>
      </c>
      <c r="N37" s="150">
        <v>1391</v>
      </c>
      <c r="O37" s="151">
        <v>669</v>
      </c>
      <c r="P37" s="151">
        <v>1391</v>
      </c>
      <c r="Q37" s="152">
        <v>163</v>
      </c>
      <c r="R37" s="152">
        <v>1391</v>
      </c>
      <c r="S37" s="97"/>
      <c r="T37" s="83"/>
    </row>
    <row r="38" spans="1:20" x14ac:dyDescent="0.25">
      <c r="A38" s="449"/>
      <c r="B38" s="98" t="s">
        <v>12</v>
      </c>
      <c r="C38" s="86">
        <f t="shared" ref="C38:C50" si="13">M38/N38*100</f>
        <v>16.740088105726873</v>
      </c>
      <c r="D38" s="86" t="str">
        <f t="shared" ref="D38:D50" si="14">IF(AND(AND(N38&gt;0,M38&gt;0),ROUND(SUM(100*((2*M38+1.96^2)-(1.96*(SQRT(1.96^2+4*M38*(1-(M38/N38))))))/(2*(N38+1.96^2))),0)&lt;0),CONCATENATE(SUM(1*0)," - ",ROUND(SUM(100*((2*M38+1.96^2)+(1.96*(SQRT(1.96^2+4*M38*(1-(M38/N38))))))/(2*(N38+1.96^2))),0)),IF(AND(AND(N38&gt;0,M38&gt;0),ROUND(SUM(100*((2*M38+1.96^2)-(1.96*(SQRT(1.96^2+4*M38*(1-(M38/N38))))))/(2*(N38+1.96^2))),0)&gt;=0),CONCATENATE(ROUND(SUM(100*((2*M38+1.96^2)-(1.96*(SQRT(1.96^2+4*M38*(1-(M38/N38))))))/(2*(N38+1.96^2))),0)," - ",ROUND(SUM(100*((2*M38+1.96^2)+(1.96*(SQRT(1.96^2+4*M38*(1-(M38/N38))))))/(2*(N38+1.96^2))),0)),""))</f>
        <v>12 - 22</v>
      </c>
      <c r="E38" s="86">
        <f t="shared" ref="E38:E50" si="15">O38/P38*100</f>
        <v>70.484581497797365</v>
      </c>
      <c r="F38" s="86" t="str">
        <f t="shared" ref="F38:F50" si="16">IF(AND(AND(P38&gt;0,O38&gt;0),ROUND(SUM(100*((2*(O38)+1.96^2)-(1.96*(SQRT(1.96^2+4*(O38)*(1-((O38)/P38))))))/(2*(P38+1.96^2))),0)&lt;0),CONCATENATE(SUM(1*0)," - ",ROUND(SUM(100*((2*(O38)+1.96^2)+(1.96*(SQRT(1.96^2+4*(O38)*(1-((O38)/P38))))))/(2*(P38+1.96^2))),0)),IF(AND(AND(P38&gt;0,O38&gt;0),ROUND(SUM(100*((2*(O38)+1.96^2)-(1.96*(SQRT(1.96^2+4*(O38)*(1-((O38)/P38))))))/(2*(P38+1.96^2))),0)&gt;=0),CONCATENATE(ROUND(SUM(100*((2*(O38)+1.96^2)-(1.96*(SQRT(1.96^2+4*(O38)*(1-((O38)/P38))))))/(2*(P38+1.96^2))),0)," - ",ROUND(SUM(100*((2*(O38)+1.96^2)+(1.96*(SQRT(1.96^2+4*(O38)*(1-((O38)/P38))))))/(2*(P38+1.96^2))),0)),""))</f>
        <v>64 - 76</v>
      </c>
      <c r="G38" s="86">
        <f t="shared" ref="G38:G50" si="17">Q38/R38*100</f>
        <v>12.77533039647577</v>
      </c>
      <c r="H38" s="99" t="str">
        <f t="shared" ref="H38:H50" si="18">IF(AND(AND(R38&gt;0,Q38&gt;0),ROUND(SUM(100*((2*(Q38)+1.96^2)-(1.96*(SQRT(1.96^2+4*(Q38)*(1-((Q38)/R38))))))/(2*(R38+1.96^2))),0)&lt;0),CONCATENATE(SUM(1*0)," - ",ROUND(SUM(100*((2*(Q38)+1.96^2)+(1.96*(SQRT(1.96^2+4*(Q38)*(1-((Q38)/R38))))))/(2*(R38+1.96^2))),0)),IF(AND(AND(R38&gt;0,Q38&gt;0),ROUND(SUM(100*((2*(Q38)+1.96^2)-(1.96*(SQRT(1.96^2+4*(Q38)*(1-((Q38)/R38))))))/(2*(R38+1.96^2))),0)&gt;=0),CONCATENATE(ROUND(SUM(100*((2*(Q38)+1.96^2)-(1.96*(SQRT(1.96^2+4*(Q38)*(1-((Q38)/R38))))))/(2*(R38+1.96^2))),0)," - ",ROUND(SUM(100*((2*(Q38)+1.96^2)+(1.96*(SQRT(1.96^2+4*(Q38)*(1-((Q38)/R38))))))/(2*(R38+1.96^2))),0)),""))</f>
        <v>9 - 18</v>
      </c>
      <c r="I38" s="451"/>
      <c r="J38" s="452"/>
      <c r="K38" s="452"/>
      <c r="L38" s="453"/>
      <c r="M38" s="150">
        <v>38</v>
      </c>
      <c r="N38" s="150">
        <v>227</v>
      </c>
      <c r="O38" s="150">
        <v>160</v>
      </c>
      <c r="P38" s="150">
        <v>227</v>
      </c>
      <c r="Q38" s="152">
        <v>29</v>
      </c>
      <c r="R38" s="152">
        <v>227</v>
      </c>
      <c r="S38" s="100"/>
      <c r="T38" s="87"/>
    </row>
    <row r="39" spans="1:20" x14ac:dyDescent="0.25">
      <c r="A39" s="449"/>
      <c r="B39" s="98" t="s">
        <v>15</v>
      </c>
      <c r="C39" s="86">
        <f t="shared" si="13"/>
        <v>12.328767123287671</v>
      </c>
      <c r="D39" s="86" t="str">
        <f t="shared" si="14"/>
        <v>9 - 17</v>
      </c>
      <c r="E39" s="86">
        <f t="shared" si="15"/>
        <v>78.082191780821915</v>
      </c>
      <c r="F39" s="86" t="str">
        <f t="shared" si="16"/>
        <v>73 - 82</v>
      </c>
      <c r="G39" s="86">
        <f t="shared" si="17"/>
        <v>9.5890410958904102</v>
      </c>
      <c r="H39" s="99" t="str">
        <f t="shared" si="18"/>
        <v>7 - 14</v>
      </c>
      <c r="I39" s="451"/>
      <c r="J39" s="452"/>
      <c r="K39" s="452"/>
      <c r="L39" s="453"/>
      <c r="M39" s="150">
        <v>36</v>
      </c>
      <c r="N39" s="150">
        <v>292</v>
      </c>
      <c r="O39" s="150">
        <v>228</v>
      </c>
      <c r="P39" s="150">
        <v>292</v>
      </c>
      <c r="Q39" s="152">
        <v>28</v>
      </c>
      <c r="R39" s="152">
        <v>292</v>
      </c>
      <c r="S39" s="100"/>
      <c r="T39" s="87"/>
    </row>
    <row r="40" spans="1:20" x14ac:dyDescent="0.25">
      <c r="A40" s="449"/>
      <c r="B40" s="98" t="s">
        <v>14</v>
      </c>
      <c r="C40" s="86">
        <f t="shared" si="13"/>
        <v>11.725663716814159</v>
      </c>
      <c r="D40" s="86" t="str">
        <f t="shared" si="14"/>
        <v>10 - 14</v>
      </c>
      <c r="E40" s="86">
        <f t="shared" si="15"/>
        <v>74.889380530973455</v>
      </c>
      <c r="F40" s="86" t="str">
        <f t="shared" si="16"/>
        <v>72 - 78</v>
      </c>
      <c r="G40" s="86">
        <f t="shared" si="17"/>
        <v>13.384955752212392</v>
      </c>
      <c r="H40" s="99" t="str">
        <f t="shared" si="18"/>
        <v>11 - 16</v>
      </c>
      <c r="I40" s="451"/>
      <c r="J40" s="452"/>
      <c r="K40" s="452"/>
      <c r="L40" s="453"/>
      <c r="M40" s="150">
        <v>106</v>
      </c>
      <c r="N40" s="150">
        <v>904</v>
      </c>
      <c r="O40" s="150">
        <v>677</v>
      </c>
      <c r="P40" s="150">
        <v>904</v>
      </c>
      <c r="Q40" s="152">
        <v>121</v>
      </c>
      <c r="R40" s="152">
        <v>904</v>
      </c>
      <c r="S40" s="100"/>
      <c r="T40" s="87"/>
    </row>
    <row r="41" spans="1:20" x14ac:dyDescent="0.25">
      <c r="A41" s="449"/>
      <c r="B41" s="98" t="s">
        <v>19</v>
      </c>
      <c r="C41" s="86">
        <f t="shared" si="13"/>
        <v>9.2334494773519165</v>
      </c>
      <c r="D41" s="86" t="str">
        <f t="shared" si="14"/>
        <v>7 - 12</v>
      </c>
      <c r="E41" s="86">
        <f t="shared" si="15"/>
        <v>68.292682926829272</v>
      </c>
      <c r="F41" s="86" t="str">
        <f t="shared" si="16"/>
        <v>64 - 72</v>
      </c>
      <c r="G41" s="86">
        <f t="shared" si="17"/>
        <v>22.473867595818817</v>
      </c>
      <c r="H41" s="99" t="str">
        <f t="shared" si="18"/>
        <v>19 - 26</v>
      </c>
      <c r="I41" s="451"/>
      <c r="J41" s="452"/>
      <c r="K41" s="452"/>
      <c r="L41" s="453"/>
      <c r="M41" s="150">
        <v>53</v>
      </c>
      <c r="N41" s="150">
        <v>574</v>
      </c>
      <c r="O41" s="150">
        <v>392</v>
      </c>
      <c r="P41" s="150">
        <v>574</v>
      </c>
      <c r="Q41" s="152">
        <v>129</v>
      </c>
      <c r="R41" s="152">
        <v>574</v>
      </c>
      <c r="S41" s="100"/>
      <c r="T41" s="87"/>
    </row>
    <row r="42" spans="1:20" x14ac:dyDescent="0.25">
      <c r="A42" s="449"/>
      <c r="B42" s="98" t="s">
        <v>18</v>
      </c>
      <c r="C42" s="86">
        <f t="shared" si="13"/>
        <v>7.3170731707317067</v>
      </c>
      <c r="D42" s="86" t="str">
        <f t="shared" si="14"/>
        <v>6 - 9</v>
      </c>
      <c r="E42" s="86">
        <f t="shared" si="15"/>
        <v>82.483370288248338</v>
      </c>
      <c r="F42" s="86" t="str">
        <f t="shared" si="16"/>
        <v>80 - 85</v>
      </c>
      <c r="G42" s="86">
        <f t="shared" si="17"/>
        <v>10.199556541019955</v>
      </c>
      <c r="H42" s="99" t="str">
        <f t="shared" si="18"/>
        <v>8 - 12</v>
      </c>
      <c r="I42" s="451"/>
      <c r="J42" s="452"/>
      <c r="K42" s="452"/>
      <c r="L42" s="453"/>
      <c r="M42" s="150">
        <v>66</v>
      </c>
      <c r="N42" s="150">
        <v>902</v>
      </c>
      <c r="O42" s="150">
        <v>744</v>
      </c>
      <c r="P42" s="150">
        <v>902</v>
      </c>
      <c r="Q42" s="152">
        <v>92</v>
      </c>
      <c r="R42" s="152">
        <v>902</v>
      </c>
      <c r="S42" s="100"/>
      <c r="T42" s="87"/>
    </row>
    <row r="43" spans="1:20" x14ac:dyDescent="0.25">
      <c r="A43" s="449"/>
      <c r="B43" s="98" t="s">
        <v>24</v>
      </c>
      <c r="C43" s="86">
        <f t="shared" si="13"/>
        <v>30.30921820303384</v>
      </c>
      <c r="D43" s="86" t="str">
        <f t="shared" si="14"/>
        <v>29 - 32</v>
      </c>
      <c r="E43" s="86">
        <f t="shared" si="15"/>
        <v>58.897316219369898</v>
      </c>
      <c r="F43" s="86" t="str">
        <f t="shared" si="16"/>
        <v>57 - 61</v>
      </c>
      <c r="G43" s="86">
        <f t="shared" si="17"/>
        <v>10.793465577596265</v>
      </c>
      <c r="H43" s="99" t="str">
        <f t="shared" si="18"/>
        <v>10 - 12</v>
      </c>
      <c r="I43" s="451"/>
      <c r="J43" s="452"/>
      <c r="K43" s="452"/>
      <c r="L43" s="453"/>
      <c r="M43" s="150">
        <v>1039</v>
      </c>
      <c r="N43" s="150">
        <v>3428</v>
      </c>
      <c r="O43" s="150">
        <v>2019</v>
      </c>
      <c r="P43" s="150">
        <v>3428</v>
      </c>
      <c r="Q43" s="152">
        <v>370</v>
      </c>
      <c r="R43" s="152">
        <v>3428</v>
      </c>
      <c r="S43" s="100"/>
      <c r="T43" s="87"/>
    </row>
    <row r="44" spans="1:20" x14ac:dyDescent="0.25">
      <c r="A44" s="449"/>
      <c r="B44" s="98" t="s">
        <v>20</v>
      </c>
      <c r="C44" s="86">
        <f t="shared" si="13"/>
        <v>15.338645418326694</v>
      </c>
      <c r="D44" s="86" t="str">
        <f t="shared" si="14"/>
        <v>12 - 19</v>
      </c>
      <c r="E44" s="86">
        <f t="shared" si="15"/>
        <v>80.478087649402383</v>
      </c>
      <c r="F44" s="86" t="str">
        <f t="shared" si="16"/>
        <v>77 - 84</v>
      </c>
      <c r="G44" s="86">
        <f t="shared" si="17"/>
        <v>4.1832669322709162</v>
      </c>
      <c r="H44" s="99" t="str">
        <f t="shared" si="18"/>
        <v>3 - 6</v>
      </c>
      <c r="I44" s="451"/>
      <c r="J44" s="452"/>
      <c r="K44" s="452"/>
      <c r="L44" s="453"/>
      <c r="M44" s="150">
        <v>77</v>
      </c>
      <c r="N44" s="150">
        <v>502</v>
      </c>
      <c r="O44" s="150">
        <v>404</v>
      </c>
      <c r="P44" s="150">
        <v>502</v>
      </c>
      <c r="Q44" s="152">
        <v>21</v>
      </c>
      <c r="R44" s="152">
        <v>502</v>
      </c>
      <c r="S44" s="100"/>
      <c r="T44" s="87"/>
    </row>
    <row r="45" spans="1:20" ht="14.5" x14ac:dyDescent="0.25">
      <c r="A45" s="449"/>
      <c r="B45" s="98" t="s">
        <v>166</v>
      </c>
      <c r="C45" s="86">
        <f t="shared" si="13"/>
        <v>7.0046082949308754</v>
      </c>
      <c r="D45" s="86" t="str">
        <f t="shared" si="14"/>
        <v>6 - 9</v>
      </c>
      <c r="E45" s="86">
        <f t="shared" si="15"/>
        <v>84.147465437788014</v>
      </c>
      <c r="F45" s="86" t="str">
        <f t="shared" si="16"/>
        <v>82 - 86</v>
      </c>
      <c r="G45" s="86">
        <f t="shared" si="17"/>
        <v>8.8479262672811068</v>
      </c>
      <c r="H45" s="99" t="str">
        <f t="shared" si="18"/>
        <v>7 - 11</v>
      </c>
      <c r="I45" s="451"/>
      <c r="J45" s="452"/>
      <c r="K45" s="452"/>
      <c r="L45" s="453"/>
      <c r="M45" s="150">
        <v>76</v>
      </c>
      <c r="N45" s="150">
        <v>1085</v>
      </c>
      <c r="O45" s="150">
        <v>913</v>
      </c>
      <c r="P45" s="150">
        <v>1085</v>
      </c>
      <c r="Q45" s="152">
        <v>96</v>
      </c>
      <c r="R45" s="152">
        <v>1085</v>
      </c>
      <c r="S45" s="100"/>
      <c r="T45" s="87"/>
    </row>
    <row r="46" spans="1:20" x14ac:dyDescent="0.25">
      <c r="A46" s="449"/>
      <c r="B46" s="98" t="s">
        <v>22</v>
      </c>
      <c r="C46" s="86">
        <f t="shared" si="13"/>
        <v>20.010787486515643</v>
      </c>
      <c r="D46" s="86" t="str">
        <f t="shared" si="14"/>
        <v>18 - 22</v>
      </c>
      <c r="E46" s="86">
        <f t="shared" si="15"/>
        <v>64.617044228694709</v>
      </c>
      <c r="F46" s="86" t="str">
        <f t="shared" si="16"/>
        <v>62 - 67</v>
      </c>
      <c r="G46" s="86">
        <f t="shared" si="17"/>
        <v>15.372168284789645</v>
      </c>
      <c r="H46" s="99" t="str">
        <f t="shared" si="18"/>
        <v>14 - 17</v>
      </c>
      <c r="I46" s="451"/>
      <c r="J46" s="452"/>
      <c r="K46" s="452"/>
      <c r="L46" s="453"/>
      <c r="M46" s="150">
        <v>371</v>
      </c>
      <c r="N46" s="150">
        <v>1854</v>
      </c>
      <c r="O46" s="150">
        <v>1198</v>
      </c>
      <c r="P46" s="150">
        <v>1854</v>
      </c>
      <c r="Q46" s="152">
        <v>285</v>
      </c>
      <c r="R46" s="152">
        <v>1854</v>
      </c>
      <c r="S46" s="100"/>
      <c r="T46" s="87"/>
    </row>
    <row r="47" spans="1:20" x14ac:dyDescent="0.25">
      <c r="A47" s="449"/>
      <c r="B47" s="98" t="s">
        <v>25</v>
      </c>
      <c r="C47" s="86">
        <f t="shared" si="13"/>
        <v>12.820512820512819</v>
      </c>
      <c r="D47" s="86" t="str">
        <f t="shared" si="14"/>
        <v>6 - 27</v>
      </c>
      <c r="E47" s="86">
        <f t="shared" si="15"/>
        <v>82.051282051282044</v>
      </c>
      <c r="F47" s="86" t="str">
        <f t="shared" si="16"/>
        <v>67 - 91</v>
      </c>
      <c r="G47" s="86">
        <f t="shared" si="17"/>
        <v>5.1282051282051277</v>
      </c>
      <c r="H47" s="99" t="str">
        <f t="shared" si="18"/>
        <v>1 - 17</v>
      </c>
      <c r="I47" s="451"/>
      <c r="J47" s="452"/>
      <c r="K47" s="452"/>
      <c r="L47" s="453"/>
      <c r="M47" s="150">
        <v>5</v>
      </c>
      <c r="N47" s="150">
        <v>39</v>
      </c>
      <c r="O47" s="150">
        <v>32</v>
      </c>
      <c r="P47" s="150">
        <v>39</v>
      </c>
      <c r="Q47" s="152">
        <v>2</v>
      </c>
      <c r="R47" s="152">
        <v>39</v>
      </c>
      <c r="S47" s="100"/>
      <c r="T47" s="87"/>
    </row>
    <row r="48" spans="1:20" x14ac:dyDescent="0.25">
      <c r="A48" s="449"/>
      <c r="B48" s="98" t="s">
        <v>23</v>
      </c>
      <c r="C48" s="86">
        <f t="shared" si="13"/>
        <v>8.1081081081081088</v>
      </c>
      <c r="D48" s="86" t="str">
        <f t="shared" si="14"/>
        <v>3 - 21</v>
      </c>
      <c r="E48" s="86">
        <f t="shared" si="15"/>
        <v>81.081081081081081</v>
      </c>
      <c r="F48" s="86" t="str">
        <f t="shared" si="16"/>
        <v>66 - 91</v>
      </c>
      <c r="G48" s="86">
        <f t="shared" si="17"/>
        <v>10.810810810810811</v>
      </c>
      <c r="H48" s="99" t="str">
        <f t="shared" si="18"/>
        <v>4 - 25</v>
      </c>
      <c r="I48" s="451"/>
      <c r="J48" s="452"/>
      <c r="K48" s="452"/>
      <c r="L48" s="453"/>
      <c r="M48" s="150">
        <v>3</v>
      </c>
      <c r="N48" s="150">
        <v>37</v>
      </c>
      <c r="O48" s="150">
        <v>30</v>
      </c>
      <c r="P48" s="150">
        <v>37</v>
      </c>
      <c r="Q48" s="152">
        <v>4</v>
      </c>
      <c r="R48" s="152">
        <v>37</v>
      </c>
      <c r="S48" s="100"/>
      <c r="T48" s="87"/>
    </row>
    <row r="49" spans="1:20" x14ac:dyDescent="0.25">
      <c r="A49" s="449"/>
      <c r="B49" s="98" t="s">
        <v>16</v>
      </c>
      <c r="C49" s="86">
        <f t="shared" si="13"/>
        <v>17.070600632244467</v>
      </c>
      <c r="D49" s="86" t="str">
        <f t="shared" si="14"/>
        <v>15 - 20</v>
      </c>
      <c r="E49" s="86">
        <f t="shared" si="15"/>
        <v>69.125395152792407</v>
      </c>
      <c r="F49" s="86" t="str">
        <f t="shared" si="16"/>
        <v>66 - 72</v>
      </c>
      <c r="G49" s="86">
        <f t="shared" si="17"/>
        <v>13.80400421496312</v>
      </c>
      <c r="H49" s="99" t="str">
        <f t="shared" si="18"/>
        <v>12 - 16</v>
      </c>
      <c r="I49" s="451"/>
      <c r="J49" s="452"/>
      <c r="K49" s="452"/>
      <c r="L49" s="453"/>
      <c r="M49" s="150">
        <v>162</v>
      </c>
      <c r="N49" s="150">
        <v>949</v>
      </c>
      <c r="O49" s="150">
        <v>656</v>
      </c>
      <c r="P49" s="150">
        <v>949</v>
      </c>
      <c r="Q49" s="152">
        <v>131</v>
      </c>
      <c r="R49" s="152">
        <v>949</v>
      </c>
      <c r="S49" s="100"/>
      <c r="T49" s="87"/>
    </row>
    <row r="50" spans="1:20" x14ac:dyDescent="0.25">
      <c r="A50" s="450"/>
      <c r="B50" s="98" t="s">
        <v>21</v>
      </c>
      <c r="C50" s="86">
        <f t="shared" si="13"/>
        <v>2.5641025641025639</v>
      </c>
      <c r="D50" s="86" t="str">
        <f t="shared" si="14"/>
        <v>0 - 13</v>
      </c>
      <c r="E50" s="86">
        <f t="shared" si="15"/>
        <v>82.051282051282044</v>
      </c>
      <c r="F50" s="86" t="str">
        <f t="shared" si="16"/>
        <v>67 - 91</v>
      </c>
      <c r="G50" s="86">
        <f t="shared" si="17"/>
        <v>15.384615384615385</v>
      </c>
      <c r="H50" s="99" t="str">
        <f t="shared" si="18"/>
        <v>7 - 30</v>
      </c>
      <c r="I50" s="454"/>
      <c r="J50" s="455"/>
      <c r="K50" s="455"/>
      <c r="L50" s="456"/>
      <c r="M50" s="150">
        <v>1</v>
      </c>
      <c r="N50" s="150">
        <v>39</v>
      </c>
      <c r="O50" s="150">
        <v>32</v>
      </c>
      <c r="P50" s="150">
        <v>39</v>
      </c>
      <c r="Q50" s="152">
        <v>6</v>
      </c>
      <c r="R50" s="152">
        <v>39</v>
      </c>
      <c r="S50" s="101"/>
      <c r="T50" s="102"/>
    </row>
    <row r="51" spans="1:20" ht="13" x14ac:dyDescent="0.3">
      <c r="A51" s="88"/>
      <c r="B51" s="72"/>
      <c r="C51" s="73"/>
      <c r="D51" s="73"/>
      <c r="E51" s="73"/>
      <c r="F51" s="73"/>
      <c r="G51" s="73"/>
      <c r="H51" s="73"/>
      <c r="I51" s="73"/>
      <c r="J51" s="73"/>
      <c r="M51" s="74"/>
      <c r="N51" s="74"/>
      <c r="O51" s="74"/>
      <c r="P51" s="74"/>
    </row>
    <row r="52" spans="1:20" x14ac:dyDescent="0.25">
      <c r="A52" s="103" t="s">
        <v>121</v>
      </c>
      <c r="C52" s="73"/>
      <c r="D52" s="73"/>
      <c r="E52" s="73"/>
      <c r="F52" s="73"/>
      <c r="G52" s="73"/>
      <c r="H52" s="73"/>
      <c r="I52" s="73"/>
      <c r="J52" s="73"/>
    </row>
    <row r="53" spans="1:20" x14ac:dyDescent="0.25">
      <c r="A53" s="88"/>
      <c r="C53" s="73"/>
      <c r="D53" s="73"/>
      <c r="E53" s="73"/>
      <c r="F53" s="73"/>
      <c r="G53" s="73"/>
      <c r="H53" s="73"/>
      <c r="I53" s="73"/>
    </row>
    <row r="54" spans="1:20" x14ac:dyDescent="0.25">
      <c r="A54" s="88"/>
      <c r="C54" s="73"/>
      <c r="D54" s="73"/>
      <c r="E54" s="73"/>
      <c r="F54" s="73"/>
      <c r="G54" s="73"/>
      <c r="H54" s="73"/>
      <c r="I54" s="73"/>
    </row>
    <row r="55" spans="1:20" x14ac:dyDescent="0.25">
      <c r="A55" s="88"/>
      <c r="C55" s="73"/>
      <c r="D55" s="73"/>
      <c r="E55" s="73"/>
      <c r="F55" s="73"/>
      <c r="G55" s="73"/>
      <c r="H55" s="73"/>
      <c r="I55" s="73"/>
    </row>
    <row r="56" spans="1:20" x14ac:dyDescent="0.25">
      <c r="A56" s="88"/>
      <c r="C56" s="73"/>
      <c r="D56" s="73"/>
      <c r="E56" s="73"/>
      <c r="F56" s="73"/>
      <c r="G56" s="73"/>
      <c r="H56" s="73"/>
      <c r="I56" s="73"/>
    </row>
    <row r="57" spans="1:20" x14ac:dyDescent="0.25">
      <c r="A57" s="88"/>
      <c r="C57" s="73"/>
      <c r="D57" s="73"/>
      <c r="E57" s="73"/>
      <c r="F57" s="73"/>
      <c r="G57" s="73"/>
      <c r="H57" s="73"/>
      <c r="I57" s="73"/>
    </row>
    <row r="58" spans="1:20" x14ac:dyDescent="0.25">
      <c r="A58" s="88"/>
      <c r="C58" s="73"/>
      <c r="D58" s="73"/>
      <c r="E58" s="73"/>
      <c r="F58" s="73"/>
      <c r="G58" s="73"/>
      <c r="H58" s="73"/>
      <c r="I58" s="73"/>
    </row>
    <row r="59" spans="1:20" x14ac:dyDescent="0.25">
      <c r="A59" s="88"/>
      <c r="C59" s="73"/>
      <c r="D59" s="73"/>
      <c r="E59" s="73"/>
      <c r="F59" s="73"/>
      <c r="G59" s="73"/>
      <c r="H59" s="73"/>
      <c r="I59" s="73"/>
    </row>
    <row r="60" spans="1:20" x14ac:dyDescent="0.25">
      <c r="A60" s="88"/>
      <c r="C60" s="73"/>
      <c r="D60" s="73"/>
      <c r="E60" s="73"/>
      <c r="F60" s="73"/>
      <c r="G60" s="73"/>
      <c r="H60" s="73"/>
      <c r="I60" s="73"/>
    </row>
  </sheetData>
  <sheetProtection algorithmName="SHA-512" hashValue="eQCuS2wTk+qSZoSbbKZBA3rPZmuI+KbGV8oDe/fjbNGK5c4HNP3qcCRPfb9unTb7jhrUa1CFoI3+1GvYH1kzrw==" saltValue="vMyzCvbZ5FIu8PjaEDw/6g==" spinCount="100000" sheet="1" objects="1" scenarios="1"/>
  <mergeCells count="48">
    <mergeCell ref="K32:L32"/>
    <mergeCell ref="O35:P35"/>
    <mergeCell ref="Q35:R35"/>
    <mergeCell ref="S35:T35"/>
    <mergeCell ref="A37:A50"/>
    <mergeCell ref="I37:L50"/>
    <mergeCell ref="M35:N35"/>
    <mergeCell ref="A35:B35"/>
    <mergeCell ref="C35:D35"/>
    <mergeCell ref="E35:F35"/>
    <mergeCell ref="G35:H35"/>
    <mergeCell ref="I35:L36"/>
    <mergeCell ref="K26:L26"/>
    <mergeCell ref="K27:L27"/>
    <mergeCell ref="K28:L28"/>
    <mergeCell ref="K29:L29"/>
    <mergeCell ref="K31:L31"/>
    <mergeCell ref="K30:L30"/>
    <mergeCell ref="K25:L25"/>
    <mergeCell ref="K14:L14"/>
    <mergeCell ref="K15:L15"/>
    <mergeCell ref="K16:L16"/>
    <mergeCell ref="K17:L17"/>
    <mergeCell ref="K18:L18"/>
    <mergeCell ref="K19:L19"/>
    <mergeCell ref="K20:L20"/>
    <mergeCell ref="K21:L21"/>
    <mergeCell ref="K22:L22"/>
    <mergeCell ref="K23:L23"/>
    <mergeCell ref="K24:L24"/>
    <mergeCell ref="K13:L13"/>
    <mergeCell ref="S1:T1"/>
    <mergeCell ref="K3:L3"/>
    <mergeCell ref="K4:L4"/>
    <mergeCell ref="K5:L5"/>
    <mergeCell ref="K6:L6"/>
    <mergeCell ref="K7:L7"/>
    <mergeCell ref="Q1:R1"/>
    <mergeCell ref="K8:L8"/>
    <mergeCell ref="K9:L9"/>
    <mergeCell ref="K10:L10"/>
    <mergeCell ref="K11:L11"/>
    <mergeCell ref="K12:L12"/>
    <mergeCell ref="A1:B1"/>
    <mergeCell ref="C1:H1"/>
    <mergeCell ref="K1:L2"/>
    <mergeCell ref="M1:N1"/>
    <mergeCell ref="O1:P1"/>
  </mergeCells>
  <pageMargins left="0.70866141732283472" right="0.70866141732283472" top="0.74803149606299213" bottom="0.74803149606299213" header="0.31496062992125984" footer="0.31496062992125984"/>
  <pageSetup paperSize="9" scale="63" orientation="landscape" r:id="rId1"/>
  <headerFooter>
    <oddFooter>&amp;L&amp;8Scottish Stroke Improvement Programme 2019 Report&amp;R&amp;8© NHS National Services Scotland/Crown Copyright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39"/>
  <sheetViews>
    <sheetView workbookViewId="0"/>
  </sheetViews>
  <sheetFormatPr defaultColWidth="9.1796875" defaultRowHeight="12.5" x14ac:dyDescent="0.35"/>
  <cols>
    <col min="1" max="1" width="1.7265625" style="44" customWidth="1"/>
    <col min="2" max="2" width="30.7265625" style="44" customWidth="1"/>
    <col min="3" max="3" width="12" style="44" bestFit="1" customWidth="1"/>
    <col min="4" max="4" width="12" style="44" customWidth="1"/>
    <col min="5" max="5" width="8.7265625" style="44" customWidth="1"/>
    <col min="6" max="7" width="10.7265625" style="44" customWidth="1"/>
    <col min="8" max="8" width="50.7265625" style="204" customWidth="1"/>
    <col min="9" max="16384" width="9.1796875" style="44"/>
  </cols>
  <sheetData>
    <row r="1" spans="1:11" ht="41.25" customHeight="1" x14ac:dyDescent="0.35">
      <c r="B1" s="45" t="s">
        <v>229</v>
      </c>
      <c r="E1" s="46"/>
      <c r="F1" s="7"/>
      <c r="G1" s="7"/>
      <c r="H1" s="161"/>
    </row>
    <row r="2" spans="1:11" ht="15.75" customHeight="1" thickBot="1" x14ac:dyDescent="0.3">
      <c r="B2" s="153" t="s">
        <v>29</v>
      </c>
      <c r="C2" s="205"/>
      <c r="D2" s="205"/>
      <c r="E2" s="205"/>
      <c r="F2" s="205"/>
      <c r="G2" s="338"/>
      <c r="H2" s="104"/>
    </row>
    <row r="3" spans="1:11" ht="76.5" customHeight="1" x14ac:dyDescent="0.35">
      <c r="B3" s="47" t="s">
        <v>152</v>
      </c>
      <c r="C3" s="48" t="s">
        <v>246</v>
      </c>
      <c r="D3" s="48" t="s">
        <v>187</v>
      </c>
      <c r="E3" s="48" t="s">
        <v>153</v>
      </c>
      <c r="F3" s="48" t="s">
        <v>154</v>
      </c>
      <c r="G3" s="341" t="s">
        <v>271</v>
      </c>
      <c r="H3" s="49" t="s">
        <v>155</v>
      </c>
    </row>
    <row r="4" spans="1:11" s="51" customFormat="1" ht="50.15" customHeight="1" x14ac:dyDescent="0.35">
      <c r="A4" s="50" t="s">
        <v>41</v>
      </c>
      <c r="B4" s="105" t="s">
        <v>41</v>
      </c>
      <c r="C4" s="141">
        <v>37</v>
      </c>
      <c r="D4" s="141">
        <v>0</v>
      </c>
      <c r="E4" s="156">
        <v>0</v>
      </c>
      <c r="F4" s="156">
        <v>0</v>
      </c>
      <c r="G4" s="342">
        <v>24</v>
      </c>
      <c r="H4" s="158" t="s">
        <v>272</v>
      </c>
    </row>
    <row r="5" spans="1:11" s="51" customFormat="1" ht="50.15" customHeight="1" x14ac:dyDescent="0.35">
      <c r="A5" s="52" t="s">
        <v>43</v>
      </c>
      <c r="B5" s="105" t="s">
        <v>45</v>
      </c>
      <c r="C5" s="141">
        <v>791</v>
      </c>
      <c r="D5" s="141">
        <v>0</v>
      </c>
      <c r="E5" s="156">
        <v>24</v>
      </c>
      <c r="F5" s="156">
        <v>0</v>
      </c>
      <c r="G5" s="342">
        <v>0</v>
      </c>
      <c r="H5" s="158" t="s">
        <v>273</v>
      </c>
    </row>
    <row r="6" spans="1:11" s="51" customFormat="1" ht="50.15" customHeight="1" x14ac:dyDescent="0.35">
      <c r="A6" s="50" t="s">
        <v>46</v>
      </c>
      <c r="B6" s="105" t="s">
        <v>47</v>
      </c>
      <c r="C6" s="141">
        <v>196</v>
      </c>
      <c r="D6" s="339">
        <v>0</v>
      </c>
      <c r="E6" s="340">
        <v>0</v>
      </c>
      <c r="F6" s="340">
        <v>12</v>
      </c>
      <c r="G6" s="340">
        <v>0</v>
      </c>
      <c r="H6" s="157"/>
    </row>
    <row r="7" spans="1:11" s="51" customFormat="1" ht="50.15" customHeight="1" x14ac:dyDescent="0.35">
      <c r="A7" s="50" t="s">
        <v>48</v>
      </c>
      <c r="B7" s="105" t="s">
        <v>50</v>
      </c>
      <c r="C7" s="141">
        <v>202</v>
      </c>
      <c r="D7" s="141">
        <v>0</v>
      </c>
      <c r="E7" s="156">
        <v>0</v>
      </c>
      <c r="F7" s="156">
        <v>14</v>
      </c>
      <c r="G7" s="342">
        <v>0</v>
      </c>
      <c r="H7" s="157"/>
      <c r="J7" s="53"/>
      <c r="K7" s="54"/>
    </row>
    <row r="8" spans="1:11" s="51" customFormat="1" ht="50.15" customHeight="1" x14ac:dyDescent="0.35">
      <c r="A8" s="50" t="s">
        <v>51</v>
      </c>
      <c r="B8" s="105" t="s">
        <v>53</v>
      </c>
      <c r="C8" s="141">
        <v>47</v>
      </c>
      <c r="D8" s="141">
        <v>0</v>
      </c>
      <c r="E8" s="156">
        <v>0</v>
      </c>
      <c r="F8" s="156">
        <v>0</v>
      </c>
      <c r="G8" s="342">
        <v>0</v>
      </c>
      <c r="H8" s="157" t="s">
        <v>274</v>
      </c>
      <c r="J8" s="53"/>
      <c r="K8" s="54"/>
    </row>
    <row r="9" spans="1:11" s="51" customFormat="1" ht="87.5" x14ac:dyDescent="0.35">
      <c r="A9" s="50" t="s">
        <v>54</v>
      </c>
      <c r="B9" s="105" t="s">
        <v>55</v>
      </c>
      <c r="C9" s="141">
        <v>786</v>
      </c>
      <c r="D9" s="141">
        <v>0</v>
      </c>
      <c r="E9" s="156">
        <v>0</v>
      </c>
      <c r="F9" s="156">
        <v>24</v>
      </c>
      <c r="G9" s="342">
        <v>0</v>
      </c>
      <c r="H9" s="158" t="s">
        <v>275</v>
      </c>
      <c r="J9" s="53"/>
      <c r="K9" s="54"/>
    </row>
    <row r="10" spans="1:11" s="51" customFormat="1" ht="50.15" customHeight="1" x14ac:dyDescent="0.35">
      <c r="A10" s="50" t="s">
        <v>144</v>
      </c>
      <c r="B10" s="105" t="s">
        <v>56</v>
      </c>
      <c r="C10" s="141">
        <v>509</v>
      </c>
      <c r="D10" s="141">
        <v>0</v>
      </c>
      <c r="E10" s="156">
        <v>0</v>
      </c>
      <c r="F10" s="156">
        <v>30</v>
      </c>
      <c r="G10" s="342">
        <v>0</v>
      </c>
      <c r="H10" s="158" t="s">
        <v>276</v>
      </c>
      <c r="J10" s="53"/>
      <c r="K10" s="54"/>
    </row>
    <row r="11" spans="1:11" s="51" customFormat="1" ht="50.15" customHeight="1" x14ac:dyDescent="0.35">
      <c r="A11" s="50" t="s">
        <v>58</v>
      </c>
      <c r="B11" s="105" t="s">
        <v>59</v>
      </c>
      <c r="C11" s="141">
        <v>686</v>
      </c>
      <c r="D11" s="141">
        <v>0</v>
      </c>
      <c r="E11" s="156">
        <v>16</v>
      </c>
      <c r="F11" s="156">
        <v>0</v>
      </c>
      <c r="G11" s="342">
        <v>0</v>
      </c>
      <c r="H11" s="158" t="s">
        <v>306</v>
      </c>
      <c r="J11" s="53"/>
      <c r="K11" s="54"/>
    </row>
    <row r="12" spans="1:11" s="51" customFormat="1" ht="50.15" customHeight="1" x14ac:dyDescent="0.35">
      <c r="A12" s="50" t="s">
        <v>60</v>
      </c>
      <c r="B12" s="105" t="s">
        <v>62</v>
      </c>
      <c r="C12" s="141">
        <v>160</v>
      </c>
      <c r="D12" s="141">
        <v>0</v>
      </c>
      <c r="E12" s="156">
        <v>0</v>
      </c>
      <c r="F12" s="156">
        <v>8</v>
      </c>
      <c r="G12" s="342">
        <v>0</v>
      </c>
      <c r="H12" s="158"/>
      <c r="J12" s="53"/>
      <c r="K12" s="54"/>
    </row>
    <row r="13" spans="1:11" s="51" customFormat="1" ht="50.15" customHeight="1" x14ac:dyDescent="0.35">
      <c r="A13" s="50" t="s">
        <v>63</v>
      </c>
      <c r="B13" s="105" t="s">
        <v>64</v>
      </c>
      <c r="C13" s="141">
        <v>660</v>
      </c>
      <c r="D13" s="141">
        <v>5</v>
      </c>
      <c r="E13" s="156">
        <v>0</v>
      </c>
      <c r="F13" s="156">
        <v>0</v>
      </c>
      <c r="G13" s="342">
        <v>19</v>
      </c>
      <c r="H13" s="158" t="s">
        <v>277</v>
      </c>
      <c r="J13" s="53"/>
      <c r="K13" s="54"/>
    </row>
    <row r="14" spans="1:11" s="51" customFormat="1" ht="50.15" customHeight="1" x14ac:dyDescent="0.35">
      <c r="A14" s="50" t="s">
        <v>65</v>
      </c>
      <c r="B14" s="105" t="s">
        <v>67</v>
      </c>
      <c r="C14" s="141">
        <v>216</v>
      </c>
      <c r="D14" s="141">
        <v>0</v>
      </c>
      <c r="E14" s="156">
        <v>0</v>
      </c>
      <c r="F14" s="156">
        <v>17</v>
      </c>
      <c r="G14" s="342">
        <v>0</v>
      </c>
      <c r="H14" s="157"/>
      <c r="J14" s="53"/>
      <c r="K14" s="54"/>
    </row>
    <row r="15" spans="1:11" s="51" customFormat="1" ht="50.15" customHeight="1" x14ac:dyDescent="0.35">
      <c r="A15" s="50"/>
      <c r="B15" s="105" t="s">
        <v>186</v>
      </c>
      <c r="C15" s="141">
        <v>1075</v>
      </c>
      <c r="D15" s="339">
        <v>26</v>
      </c>
      <c r="E15" s="340">
        <v>0</v>
      </c>
      <c r="F15" s="340">
        <v>60</v>
      </c>
      <c r="G15" s="340">
        <v>0</v>
      </c>
      <c r="H15" s="157"/>
      <c r="J15" s="53"/>
      <c r="K15" s="54"/>
    </row>
    <row r="16" spans="1:11" s="51" customFormat="1" ht="50.15" customHeight="1" x14ac:dyDescent="0.35">
      <c r="A16" s="50" t="s">
        <v>68</v>
      </c>
      <c r="B16" s="105" t="s">
        <v>69</v>
      </c>
      <c r="C16" s="141">
        <v>443</v>
      </c>
      <c r="D16" s="141">
        <v>0</v>
      </c>
      <c r="E16" s="156">
        <v>0</v>
      </c>
      <c r="F16" s="156">
        <v>30</v>
      </c>
      <c r="G16" s="342">
        <v>0</v>
      </c>
      <c r="H16" s="157" t="s">
        <v>278</v>
      </c>
      <c r="J16" s="53"/>
      <c r="K16" s="54"/>
    </row>
    <row r="17" spans="1:11" s="51" customFormat="1" ht="50.15" customHeight="1" x14ac:dyDescent="0.35">
      <c r="A17" s="50" t="s">
        <v>70</v>
      </c>
      <c r="B17" s="105" t="s">
        <v>72</v>
      </c>
      <c r="C17" s="141">
        <v>24</v>
      </c>
      <c r="D17" s="141">
        <v>0</v>
      </c>
      <c r="E17" s="156">
        <v>0</v>
      </c>
      <c r="F17" s="156">
        <v>0</v>
      </c>
      <c r="G17" s="342">
        <v>0</v>
      </c>
      <c r="H17" s="157" t="s">
        <v>279</v>
      </c>
      <c r="J17" s="53"/>
      <c r="K17" s="54"/>
    </row>
    <row r="18" spans="1:11" s="51" customFormat="1" ht="50.15" customHeight="1" x14ac:dyDescent="0.35">
      <c r="A18" s="50" t="s">
        <v>73</v>
      </c>
      <c r="B18" s="105" t="s">
        <v>75</v>
      </c>
      <c r="C18" s="141">
        <v>47</v>
      </c>
      <c r="D18" s="141">
        <v>0</v>
      </c>
      <c r="E18" s="156">
        <v>0</v>
      </c>
      <c r="F18" s="156">
        <v>0</v>
      </c>
      <c r="G18" s="342">
        <v>0</v>
      </c>
      <c r="H18" s="160" t="s">
        <v>279</v>
      </c>
      <c r="J18" s="53"/>
      <c r="K18" s="54"/>
    </row>
    <row r="19" spans="1:11" s="51" customFormat="1" ht="50.15" customHeight="1" x14ac:dyDescent="0.35">
      <c r="A19" s="50" t="s">
        <v>76</v>
      </c>
      <c r="B19" s="105" t="s">
        <v>78</v>
      </c>
      <c r="C19" s="141">
        <v>34</v>
      </c>
      <c r="D19" s="141">
        <v>0</v>
      </c>
      <c r="E19" s="156">
        <v>0</v>
      </c>
      <c r="F19" s="156">
        <v>0</v>
      </c>
      <c r="G19" s="342">
        <v>0</v>
      </c>
      <c r="H19" s="157" t="s">
        <v>280</v>
      </c>
      <c r="J19" s="53"/>
      <c r="K19" s="54"/>
    </row>
    <row r="20" spans="1:11" s="51" customFormat="1" ht="50.15" customHeight="1" x14ac:dyDescent="0.35">
      <c r="A20" s="50" t="s">
        <v>79</v>
      </c>
      <c r="B20" s="105" t="s">
        <v>81</v>
      </c>
      <c r="C20" s="141">
        <v>334</v>
      </c>
      <c r="D20" s="141">
        <v>0</v>
      </c>
      <c r="E20" s="156">
        <v>0</v>
      </c>
      <c r="F20" s="156">
        <v>22</v>
      </c>
      <c r="G20" s="342">
        <v>0</v>
      </c>
      <c r="H20" s="157"/>
      <c r="J20" s="53"/>
      <c r="K20" s="54"/>
    </row>
    <row r="21" spans="1:11" s="51" customFormat="1" ht="50.15" customHeight="1" x14ac:dyDescent="0.35">
      <c r="A21" s="50" t="s">
        <v>82</v>
      </c>
      <c r="B21" s="105" t="s">
        <v>84</v>
      </c>
      <c r="C21" s="141">
        <v>320</v>
      </c>
      <c r="D21" s="339">
        <v>0</v>
      </c>
      <c r="E21" s="340">
        <v>0</v>
      </c>
      <c r="F21" s="340">
        <v>18</v>
      </c>
      <c r="G21" s="340">
        <v>0</v>
      </c>
      <c r="H21" s="157"/>
      <c r="J21" s="53"/>
      <c r="K21" s="54"/>
    </row>
    <row r="22" spans="1:11" s="51" customFormat="1" ht="50.15" customHeight="1" x14ac:dyDescent="0.35">
      <c r="A22" s="50" t="s">
        <v>85</v>
      </c>
      <c r="B22" s="105" t="s">
        <v>188</v>
      </c>
      <c r="C22" s="141">
        <v>285</v>
      </c>
      <c r="D22" s="339">
        <v>0</v>
      </c>
      <c r="E22" s="340">
        <v>0</v>
      </c>
      <c r="F22" s="340">
        <v>20</v>
      </c>
      <c r="G22" s="340">
        <v>0</v>
      </c>
      <c r="H22" s="157"/>
      <c r="J22" s="53"/>
      <c r="K22" s="54"/>
    </row>
    <row r="23" spans="1:11" ht="50.15" customHeight="1" x14ac:dyDescent="0.35">
      <c r="A23" s="55" t="s">
        <v>88</v>
      </c>
      <c r="B23" s="105" t="s">
        <v>88</v>
      </c>
      <c r="C23" s="141">
        <v>408</v>
      </c>
      <c r="D23" s="339">
        <v>0</v>
      </c>
      <c r="E23" s="340">
        <v>0</v>
      </c>
      <c r="F23" s="340">
        <v>25</v>
      </c>
      <c r="G23" s="340">
        <v>0</v>
      </c>
      <c r="H23" s="157"/>
      <c r="J23" s="56"/>
      <c r="K23" s="57"/>
    </row>
    <row r="24" spans="1:11" ht="50.15" customHeight="1" x14ac:dyDescent="0.35">
      <c r="A24" s="55" t="s">
        <v>145</v>
      </c>
      <c r="B24" s="105" t="s">
        <v>90</v>
      </c>
      <c r="C24" s="141">
        <v>981</v>
      </c>
      <c r="D24" s="141">
        <v>0</v>
      </c>
      <c r="E24" s="156">
        <v>0</v>
      </c>
      <c r="F24" s="156">
        <v>44</v>
      </c>
      <c r="G24" s="342">
        <v>0</v>
      </c>
      <c r="H24" s="157" t="s">
        <v>281</v>
      </c>
      <c r="J24" s="56"/>
      <c r="K24" s="57"/>
    </row>
    <row r="25" spans="1:11" ht="50.15" customHeight="1" x14ac:dyDescent="0.35">
      <c r="A25" s="55" t="s">
        <v>93</v>
      </c>
      <c r="B25" s="105" t="s">
        <v>95</v>
      </c>
      <c r="C25" s="141">
        <v>277</v>
      </c>
      <c r="D25" s="141">
        <v>0</v>
      </c>
      <c r="E25" s="156">
        <v>0</v>
      </c>
      <c r="F25" s="156">
        <v>22</v>
      </c>
      <c r="G25" s="342">
        <v>0</v>
      </c>
      <c r="H25" s="157"/>
      <c r="J25" s="56"/>
      <c r="K25" s="57"/>
    </row>
    <row r="26" spans="1:11" ht="50.15" customHeight="1" x14ac:dyDescent="0.35">
      <c r="A26" s="55" t="s">
        <v>96</v>
      </c>
      <c r="B26" s="106" t="s">
        <v>98</v>
      </c>
      <c r="C26" s="142">
        <v>235</v>
      </c>
      <c r="D26" s="141">
        <v>0</v>
      </c>
      <c r="E26" s="156">
        <v>0</v>
      </c>
      <c r="F26" s="156">
        <v>24</v>
      </c>
      <c r="G26" s="342">
        <v>0</v>
      </c>
      <c r="H26" s="160"/>
      <c r="J26" s="56"/>
      <c r="K26" s="57"/>
    </row>
    <row r="27" spans="1:11" ht="50.15" customHeight="1" x14ac:dyDescent="0.35">
      <c r="A27" s="55" t="s">
        <v>99</v>
      </c>
      <c r="B27" s="106" t="s">
        <v>101</v>
      </c>
      <c r="C27" s="142">
        <v>34</v>
      </c>
      <c r="D27" s="141">
        <v>0</v>
      </c>
      <c r="E27" s="156">
        <v>0</v>
      </c>
      <c r="F27" s="156">
        <v>0</v>
      </c>
      <c r="G27" s="342">
        <v>0</v>
      </c>
      <c r="H27" s="157" t="s">
        <v>282</v>
      </c>
      <c r="J27" s="56"/>
      <c r="K27" s="57"/>
    </row>
    <row r="28" spans="1:11" ht="50.15" customHeight="1" x14ac:dyDescent="0.35">
      <c r="A28" s="55" t="s">
        <v>102</v>
      </c>
      <c r="B28" s="106" t="s">
        <v>104</v>
      </c>
      <c r="C28" s="142">
        <v>33</v>
      </c>
      <c r="D28" s="141">
        <v>0</v>
      </c>
      <c r="E28" s="156">
        <v>0</v>
      </c>
      <c r="F28" s="156">
        <v>0</v>
      </c>
      <c r="G28" s="342">
        <v>0</v>
      </c>
      <c r="H28" s="157" t="s">
        <v>283</v>
      </c>
      <c r="J28" s="56"/>
      <c r="K28" s="57"/>
    </row>
    <row r="29" spans="1:11" x14ac:dyDescent="0.35">
      <c r="A29" s="55" t="s">
        <v>105</v>
      </c>
      <c r="B29" s="106" t="s">
        <v>107</v>
      </c>
      <c r="C29" s="142">
        <v>584</v>
      </c>
      <c r="D29" s="141">
        <v>0</v>
      </c>
      <c r="E29" s="156">
        <v>18</v>
      </c>
      <c r="F29" s="156">
        <v>0</v>
      </c>
      <c r="G29" s="343">
        <v>0</v>
      </c>
      <c r="H29" s="208" t="s">
        <v>285</v>
      </c>
      <c r="J29" s="56"/>
      <c r="K29" s="57"/>
    </row>
    <row r="30" spans="1:11" ht="50.15" customHeight="1" x14ac:dyDescent="0.35">
      <c r="A30" s="55" t="s">
        <v>108</v>
      </c>
      <c r="B30" s="106" t="s">
        <v>110</v>
      </c>
      <c r="C30" s="142">
        <v>188</v>
      </c>
      <c r="D30" s="141">
        <v>0</v>
      </c>
      <c r="E30" s="156">
        <v>0</v>
      </c>
      <c r="F30" s="156">
        <v>22</v>
      </c>
      <c r="G30" s="342">
        <v>0</v>
      </c>
      <c r="H30" s="157" t="s">
        <v>284</v>
      </c>
      <c r="J30" s="56"/>
      <c r="K30" s="57"/>
    </row>
    <row r="31" spans="1:11" ht="50.15" customHeight="1" x14ac:dyDescent="0.35">
      <c r="A31" s="55" t="s">
        <v>111</v>
      </c>
      <c r="B31" s="106" t="s">
        <v>113</v>
      </c>
      <c r="C31" s="142">
        <v>2</v>
      </c>
      <c r="D31" s="339">
        <v>0</v>
      </c>
      <c r="E31" s="340">
        <v>0</v>
      </c>
      <c r="F31" s="340">
        <v>0</v>
      </c>
      <c r="G31" s="340">
        <v>0</v>
      </c>
      <c r="H31" s="160"/>
      <c r="J31" s="56"/>
      <c r="K31" s="57"/>
    </row>
    <row r="32" spans="1:11" ht="50.15" customHeight="1" x14ac:dyDescent="0.35">
      <c r="A32" s="55" t="s">
        <v>114</v>
      </c>
      <c r="B32" s="106" t="s">
        <v>115</v>
      </c>
      <c r="C32" s="142">
        <v>35</v>
      </c>
      <c r="D32" s="339">
        <v>0</v>
      </c>
      <c r="E32" s="340">
        <v>0</v>
      </c>
      <c r="F32" s="340">
        <v>6</v>
      </c>
      <c r="G32" s="340">
        <v>0</v>
      </c>
      <c r="H32" s="157"/>
      <c r="J32" s="56"/>
      <c r="K32" s="57"/>
    </row>
    <row r="33" spans="1:8" ht="50.15" customHeight="1" thickBot="1" x14ac:dyDescent="0.4">
      <c r="A33" s="55" t="s">
        <v>156</v>
      </c>
      <c r="B33" s="61" t="s">
        <v>156</v>
      </c>
      <c r="C33" s="143">
        <f>SUM(C4:C32)</f>
        <v>9629</v>
      </c>
      <c r="D33" s="155">
        <f t="shared" ref="D33:F33" si="0">SUM(D4:D32)</f>
        <v>31</v>
      </c>
      <c r="E33" s="159">
        <f t="shared" si="0"/>
        <v>58</v>
      </c>
      <c r="F33" s="159">
        <f t="shared" si="0"/>
        <v>398</v>
      </c>
      <c r="G33" s="344"/>
      <c r="H33" s="206"/>
    </row>
    <row r="34" spans="1:8" ht="15" customHeight="1" x14ac:dyDescent="0.35">
      <c r="A34" s="55"/>
      <c r="B34" s="62"/>
      <c r="C34" s="63"/>
      <c r="D34" s="63"/>
      <c r="E34" s="63"/>
      <c r="F34" s="63"/>
      <c r="G34" s="63"/>
      <c r="H34" s="207"/>
    </row>
    <row r="35" spans="1:8" x14ac:dyDescent="0.35">
      <c r="B35" s="298" t="s">
        <v>235</v>
      </c>
      <c r="C35" s="51"/>
      <c r="D35" s="51"/>
      <c r="E35" s="51"/>
      <c r="F35" s="51"/>
      <c r="G35" s="51"/>
      <c r="H35" s="299"/>
    </row>
    <row r="36" spans="1:8" ht="15" customHeight="1" x14ac:dyDescent="0.35">
      <c r="B36" s="373" t="s">
        <v>247</v>
      </c>
      <c r="C36" s="373"/>
      <c r="D36" s="373"/>
      <c r="E36" s="373"/>
      <c r="F36" s="373"/>
      <c r="G36" s="373"/>
      <c r="H36" s="373"/>
    </row>
    <row r="37" spans="1:8" ht="15" customHeight="1" x14ac:dyDescent="0.35">
      <c r="B37" s="373"/>
      <c r="C37" s="373"/>
      <c r="D37" s="373"/>
      <c r="E37" s="373"/>
      <c r="F37" s="373"/>
      <c r="G37" s="373"/>
      <c r="H37" s="373"/>
    </row>
    <row r="38" spans="1:8" ht="15" customHeight="1" x14ac:dyDescent="0.35">
      <c r="B38" s="373"/>
      <c r="C38" s="373"/>
      <c r="D38" s="373"/>
      <c r="E38" s="373"/>
      <c r="F38" s="373"/>
      <c r="G38" s="373"/>
      <c r="H38" s="373"/>
    </row>
    <row r="39" spans="1:8" x14ac:dyDescent="0.35">
      <c r="B39" s="7"/>
      <c r="C39" s="7"/>
      <c r="D39" s="7"/>
      <c r="E39" s="7"/>
      <c r="F39" s="7"/>
      <c r="G39" s="7"/>
    </row>
  </sheetData>
  <sheetProtection algorithmName="SHA-512" hashValue="4wM1DA6XqINJirNdyNIAvHxsKDeaO2tBpWO8gGRyc39xEMkcxVXgHkDwEGVSbM/MW9Typ5qA/d+Zo01LMoJkqg==" saltValue="eCHha36UvbeaOytPb9x6Cg==" spinCount="100000" sheet="1" objects="1" scenarios="1"/>
  <mergeCells count="1">
    <mergeCell ref="B36:H38"/>
  </mergeCells>
  <hyperlinks>
    <hyperlink ref="B2" location="'Section 3 List of Tables Charts'!A1" display="return to List of Tables &amp; Charts"/>
  </hyperlinks>
  <printOptions horizontalCentered="1"/>
  <pageMargins left="0" right="0" top="0.39370078740157483" bottom="0.47244094488188981" header="0.15748031496062992" footer="0.19685039370078741"/>
  <pageSetup paperSize="9" scale="47" orientation="portrait" r:id="rId1"/>
  <headerFooter alignWithMargins="0">
    <oddFooter>&amp;L&amp;8Scottish Stroke Improvement Programme 2019 Report&amp;R&amp;8© NHS National Services Scotland/Crown Copyright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C103"/>
  <sheetViews>
    <sheetView workbookViewId="0"/>
  </sheetViews>
  <sheetFormatPr defaultRowHeight="12.5" x14ac:dyDescent="0.25"/>
  <cols>
    <col min="1" max="1" width="9.1796875" style="136"/>
    <col min="2" max="3" width="10.7265625" style="136" customWidth="1"/>
    <col min="4" max="257" width="9.1796875" style="136"/>
    <col min="258" max="259" width="10.7265625" style="136" customWidth="1"/>
    <col min="260" max="513" width="9.1796875" style="136"/>
    <col min="514" max="515" width="10.7265625" style="136" customWidth="1"/>
    <col min="516" max="769" width="9.1796875" style="136"/>
    <col min="770" max="771" width="10.7265625" style="136" customWidth="1"/>
    <col min="772" max="1025" width="9.1796875" style="136"/>
    <col min="1026" max="1027" width="10.7265625" style="136" customWidth="1"/>
    <col min="1028" max="1281" width="9.1796875" style="136"/>
    <col min="1282" max="1283" width="10.7265625" style="136" customWidth="1"/>
    <col min="1284" max="1537" width="9.1796875" style="136"/>
    <col min="1538" max="1539" width="10.7265625" style="136" customWidth="1"/>
    <col min="1540" max="1793" width="9.1796875" style="136"/>
    <col min="1794" max="1795" width="10.7265625" style="136" customWidth="1"/>
    <col min="1796" max="2049" width="9.1796875" style="136"/>
    <col min="2050" max="2051" width="10.7265625" style="136" customWidth="1"/>
    <col min="2052" max="2305" width="9.1796875" style="136"/>
    <col min="2306" max="2307" width="10.7265625" style="136" customWidth="1"/>
    <col min="2308" max="2561" width="9.1796875" style="136"/>
    <col min="2562" max="2563" width="10.7265625" style="136" customWidth="1"/>
    <col min="2564" max="2817" width="9.1796875" style="136"/>
    <col min="2818" max="2819" width="10.7265625" style="136" customWidth="1"/>
    <col min="2820" max="3073" width="9.1796875" style="136"/>
    <col min="3074" max="3075" width="10.7265625" style="136" customWidth="1"/>
    <col min="3076" max="3329" width="9.1796875" style="136"/>
    <col min="3330" max="3331" width="10.7265625" style="136" customWidth="1"/>
    <col min="3332" max="3585" width="9.1796875" style="136"/>
    <col min="3586" max="3587" width="10.7265625" style="136" customWidth="1"/>
    <col min="3588" max="3841" width="9.1796875" style="136"/>
    <col min="3842" max="3843" width="10.7265625" style="136" customWidth="1"/>
    <col min="3844" max="4097" width="9.1796875" style="136"/>
    <col min="4098" max="4099" width="10.7265625" style="136" customWidth="1"/>
    <col min="4100" max="4353" width="9.1796875" style="136"/>
    <col min="4354" max="4355" width="10.7265625" style="136" customWidth="1"/>
    <col min="4356" max="4609" width="9.1796875" style="136"/>
    <col min="4610" max="4611" width="10.7265625" style="136" customWidth="1"/>
    <col min="4612" max="4865" width="9.1796875" style="136"/>
    <col min="4866" max="4867" width="10.7265625" style="136" customWidth="1"/>
    <col min="4868" max="5121" width="9.1796875" style="136"/>
    <col min="5122" max="5123" width="10.7265625" style="136" customWidth="1"/>
    <col min="5124" max="5377" width="9.1796875" style="136"/>
    <col min="5378" max="5379" width="10.7265625" style="136" customWidth="1"/>
    <col min="5380" max="5633" width="9.1796875" style="136"/>
    <col min="5634" max="5635" width="10.7265625" style="136" customWidth="1"/>
    <col min="5636" max="5889" width="9.1796875" style="136"/>
    <col min="5890" max="5891" width="10.7265625" style="136" customWidth="1"/>
    <col min="5892" max="6145" width="9.1796875" style="136"/>
    <col min="6146" max="6147" width="10.7265625" style="136" customWidth="1"/>
    <col min="6148" max="6401" width="9.1796875" style="136"/>
    <col min="6402" max="6403" width="10.7265625" style="136" customWidth="1"/>
    <col min="6404" max="6657" width="9.1796875" style="136"/>
    <col min="6658" max="6659" width="10.7265625" style="136" customWidth="1"/>
    <col min="6660" max="6913" width="9.1796875" style="136"/>
    <col min="6914" max="6915" width="10.7265625" style="136" customWidth="1"/>
    <col min="6916" max="7169" width="9.1796875" style="136"/>
    <col min="7170" max="7171" width="10.7265625" style="136" customWidth="1"/>
    <col min="7172" max="7425" width="9.1796875" style="136"/>
    <col min="7426" max="7427" width="10.7265625" style="136" customWidth="1"/>
    <col min="7428" max="7681" width="9.1796875" style="136"/>
    <col min="7682" max="7683" width="10.7265625" style="136" customWidth="1"/>
    <col min="7684" max="7937" width="9.1796875" style="136"/>
    <col min="7938" max="7939" width="10.7265625" style="136" customWidth="1"/>
    <col min="7940" max="8193" width="9.1796875" style="136"/>
    <col min="8194" max="8195" width="10.7265625" style="136" customWidth="1"/>
    <col min="8196" max="8449" width="9.1796875" style="136"/>
    <col min="8450" max="8451" width="10.7265625" style="136" customWidth="1"/>
    <col min="8452" max="8705" width="9.1796875" style="136"/>
    <col min="8706" max="8707" width="10.7265625" style="136" customWidth="1"/>
    <col min="8708" max="8961" width="9.1796875" style="136"/>
    <col min="8962" max="8963" width="10.7265625" style="136" customWidth="1"/>
    <col min="8964" max="9217" width="9.1796875" style="136"/>
    <col min="9218" max="9219" width="10.7265625" style="136" customWidth="1"/>
    <col min="9220" max="9473" width="9.1796875" style="136"/>
    <col min="9474" max="9475" width="10.7265625" style="136" customWidth="1"/>
    <col min="9476" max="9729" width="9.1796875" style="136"/>
    <col min="9730" max="9731" width="10.7265625" style="136" customWidth="1"/>
    <col min="9732" max="9985" width="9.1796875" style="136"/>
    <col min="9986" max="9987" width="10.7265625" style="136" customWidth="1"/>
    <col min="9988" max="10241" width="9.1796875" style="136"/>
    <col min="10242" max="10243" width="10.7265625" style="136" customWidth="1"/>
    <col min="10244" max="10497" width="9.1796875" style="136"/>
    <col min="10498" max="10499" width="10.7265625" style="136" customWidth="1"/>
    <col min="10500" max="10753" width="9.1796875" style="136"/>
    <col min="10754" max="10755" width="10.7265625" style="136" customWidth="1"/>
    <col min="10756" max="11009" width="9.1796875" style="136"/>
    <col min="11010" max="11011" width="10.7265625" style="136" customWidth="1"/>
    <col min="11012" max="11265" width="9.1796875" style="136"/>
    <col min="11266" max="11267" width="10.7265625" style="136" customWidth="1"/>
    <col min="11268" max="11521" width="9.1796875" style="136"/>
    <col min="11522" max="11523" width="10.7265625" style="136" customWidth="1"/>
    <col min="11524" max="11777" width="9.1796875" style="136"/>
    <col min="11778" max="11779" width="10.7265625" style="136" customWidth="1"/>
    <col min="11780" max="12033" width="9.1796875" style="136"/>
    <col min="12034" max="12035" width="10.7265625" style="136" customWidth="1"/>
    <col min="12036" max="12289" width="9.1796875" style="136"/>
    <col min="12290" max="12291" width="10.7265625" style="136" customWidth="1"/>
    <col min="12292" max="12545" width="9.1796875" style="136"/>
    <col min="12546" max="12547" width="10.7265625" style="136" customWidth="1"/>
    <col min="12548" max="12801" width="9.1796875" style="136"/>
    <col min="12802" max="12803" width="10.7265625" style="136" customWidth="1"/>
    <col min="12804" max="13057" width="9.1796875" style="136"/>
    <col min="13058" max="13059" width="10.7265625" style="136" customWidth="1"/>
    <col min="13060" max="13313" width="9.1796875" style="136"/>
    <col min="13314" max="13315" width="10.7265625" style="136" customWidth="1"/>
    <col min="13316" max="13569" width="9.1796875" style="136"/>
    <col min="13570" max="13571" width="10.7265625" style="136" customWidth="1"/>
    <col min="13572" max="13825" width="9.1796875" style="136"/>
    <col min="13826" max="13827" width="10.7265625" style="136" customWidth="1"/>
    <col min="13828" max="14081" width="9.1796875" style="136"/>
    <col min="14082" max="14083" width="10.7265625" style="136" customWidth="1"/>
    <col min="14084" max="14337" width="9.1796875" style="136"/>
    <col min="14338" max="14339" width="10.7265625" style="136" customWidth="1"/>
    <col min="14340" max="14593" width="9.1796875" style="136"/>
    <col min="14594" max="14595" width="10.7265625" style="136" customWidth="1"/>
    <col min="14596" max="14849" width="9.1796875" style="136"/>
    <col min="14850" max="14851" width="10.7265625" style="136" customWidth="1"/>
    <col min="14852" max="15105" width="9.1796875" style="136"/>
    <col min="15106" max="15107" width="10.7265625" style="136" customWidth="1"/>
    <col min="15108" max="15361" width="9.1796875" style="136"/>
    <col min="15362" max="15363" width="10.7265625" style="136" customWidth="1"/>
    <col min="15364" max="15617" width="9.1796875" style="136"/>
    <col min="15618" max="15619" width="10.7265625" style="136" customWidth="1"/>
    <col min="15620" max="15873" width="9.1796875" style="136"/>
    <col min="15874" max="15875" width="10.7265625" style="136" customWidth="1"/>
    <col min="15876" max="16129" width="9.1796875" style="136"/>
    <col min="16130" max="16131" width="10.7265625" style="136" customWidth="1"/>
    <col min="16132" max="16384" width="9.1796875" style="136"/>
  </cols>
  <sheetData>
    <row r="1" spans="1:3" x14ac:dyDescent="0.25">
      <c r="A1" s="136" t="s">
        <v>170</v>
      </c>
    </row>
    <row r="3" spans="1:3" ht="37.5" x14ac:dyDescent="0.25">
      <c r="A3" s="137" t="s">
        <v>171</v>
      </c>
      <c r="B3" s="137" t="s">
        <v>172</v>
      </c>
      <c r="C3" s="137" t="s">
        <v>173</v>
      </c>
    </row>
    <row r="4" spans="1:3" x14ac:dyDescent="0.25">
      <c r="A4" s="110">
        <v>0</v>
      </c>
      <c r="B4" s="110">
        <v>0</v>
      </c>
      <c r="C4" s="110">
        <v>2.9956999999999998</v>
      </c>
    </row>
    <row r="5" spans="1:3" x14ac:dyDescent="0.25">
      <c r="A5" s="110">
        <v>1</v>
      </c>
      <c r="B5" s="110">
        <v>2.53E-2</v>
      </c>
      <c r="C5" s="110">
        <v>5.5716000000000001</v>
      </c>
    </row>
    <row r="6" spans="1:3" x14ac:dyDescent="0.25">
      <c r="A6" s="110">
        <v>2</v>
      </c>
      <c r="B6" s="110">
        <v>0.2422</v>
      </c>
      <c r="C6" s="110">
        <v>7.2247000000000003</v>
      </c>
    </row>
    <row r="7" spans="1:3" x14ac:dyDescent="0.25">
      <c r="A7" s="110">
        <v>3</v>
      </c>
      <c r="B7" s="110">
        <v>0.61870000000000003</v>
      </c>
      <c r="C7" s="110">
        <v>8.7673000000000005</v>
      </c>
    </row>
    <row r="8" spans="1:3" x14ac:dyDescent="0.25">
      <c r="A8" s="110">
        <v>4</v>
      </c>
      <c r="B8" s="110">
        <v>1.0899000000000001</v>
      </c>
      <c r="C8" s="110">
        <v>10.2416</v>
      </c>
    </row>
    <row r="9" spans="1:3" x14ac:dyDescent="0.25">
      <c r="A9" s="110">
        <v>5</v>
      </c>
      <c r="B9" s="110">
        <v>1.6234999999999999</v>
      </c>
      <c r="C9" s="110">
        <v>11.6683</v>
      </c>
    </row>
    <row r="10" spans="1:3" x14ac:dyDescent="0.25">
      <c r="A10" s="110">
        <v>6</v>
      </c>
      <c r="B10" s="110">
        <v>2.2019000000000002</v>
      </c>
      <c r="C10" s="110">
        <v>13.0595</v>
      </c>
    </row>
    <row r="11" spans="1:3" x14ac:dyDescent="0.25">
      <c r="A11" s="110">
        <v>7</v>
      </c>
      <c r="B11" s="110">
        <v>2.8144</v>
      </c>
      <c r="C11" s="110">
        <v>14.422700000000001</v>
      </c>
    </row>
    <row r="12" spans="1:3" x14ac:dyDescent="0.25">
      <c r="A12" s="110">
        <v>8</v>
      </c>
      <c r="B12" s="110">
        <v>3.4538000000000002</v>
      </c>
      <c r="C12" s="110">
        <v>15.763199999999999</v>
      </c>
    </row>
    <row r="13" spans="1:3" x14ac:dyDescent="0.25">
      <c r="A13" s="110">
        <v>9</v>
      </c>
      <c r="B13" s="110">
        <v>4.1154000000000002</v>
      </c>
      <c r="C13" s="110">
        <v>17.084800000000001</v>
      </c>
    </row>
    <row r="14" spans="1:3" x14ac:dyDescent="0.25">
      <c r="A14" s="110">
        <v>10</v>
      </c>
      <c r="B14" s="110">
        <v>4.7953999999999999</v>
      </c>
      <c r="C14" s="110">
        <v>18.3904</v>
      </c>
    </row>
    <row r="15" spans="1:3" x14ac:dyDescent="0.25">
      <c r="A15" s="110">
        <v>11</v>
      </c>
      <c r="B15" s="110">
        <v>5.4912000000000001</v>
      </c>
      <c r="C15" s="110">
        <v>19.681999999999999</v>
      </c>
    </row>
    <row r="16" spans="1:3" x14ac:dyDescent="0.25">
      <c r="A16" s="110">
        <v>12</v>
      </c>
      <c r="B16" s="110">
        <v>6.2005999999999997</v>
      </c>
      <c r="C16" s="110">
        <v>20.961600000000001</v>
      </c>
    </row>
    <row r="17" spans="1:3" x14ac:dyDescent="0.25">
      <c r="A17" s="110">
        <v>13</v>
      </c>
      <c r="B17" s="110">
        <v>6.9219999999999997</v>
      </c>
      <c r="C17" s="110">
        <v>22.230399999999999</v>
      </c>
    </row>
    <row r="18" spans="1:3" x14ac:dyDescent="0.25">
      <c r="A18" s="110">
        <v>14</v>
      </c>
      <c r="B18" s="110">
        <v>7.6539000000000001</v>
      </c>
      <c r="C18" s="110">
        <v>23.489599999999999</v>
      </c>
    </row>
    <row r="19" spans="1:3" x14ac:dyDescent="0.25">
      <c r="A19" s="110">
        <v>15</v>
      </c>
      <c r="B19" s="110">
        <v>8.3954000000000004</v>
      </c>
      <c r="C19" s="110">
        <v>24.740200000000002</v>
      </c>
    </row>
    <row r="20" spans="1:3" x14ac:dyDescent="0.25">
      <c r="A20" s="110">
        <v>16</v>
      </c>
      <c r="B20" s="110">
        <v>9.1454000000000004</v>
      </c>
      <c r="C20" s="110">
        <v>25.983000000000001</v>
      </c>
    </row>
    <row r="21" spans="1:3" x14ac:dyDescent="0.25">
      <c r="A21" s="110">
        <v>17</v>
      </c>
      <c r="B21" s="110">
        <v>9.9031000000000002</v>
      </c>
      <c r="C21" s="110">
        <v>27.218599999999999</v>
      </c>
    </row>
    <row r="22" spans="1:3" x14ac:dyDescent="0.25">
      <c r="A22" s="110">
        <v>18</v>
      </c>
      <c r="B22" s="110">
        <v>10.667899999999999</v>
      </c>
      <c r="C22" s="110">
        <v>28.447800000000001</v>
      </c>
    </row>
    <row r="23" spans="1:3" x14ac:dyDescent="0.25">
      <c r="A23" s="110">
        <v>19</v>
      </c>
      <c r="B23" s="110">
        <v>11.4392</v>
      </c>
      <c r="C23" s="110">
        <v>29.6709</v>
      </c>
    </row>
    <row r="24" spans="1:3" x14ac:dyDescent="0.25">
      <c r="A24" s="110">
        <v>20</v>
      </c>
      <c r="B24" s="110">
        <v>12.2165</v>
      </c>
      <c r="C24" s="110">
        <v>30.888400000000001</v>
      </c>
    </row>
    <row r="25" spans="1:3" x14ac:dyDescent="0.25">
      <c r="A25" s="110">
        <v>21</v>
      </c>
      <c r="B25" s="110">
        <v>12.9993</v>
      </c>
      <c r="C25" s="110">
        <v>32.100700000000003</v>
      </c>
    </row>
    <row r="26" spans="1:3" x14ac:dyDescent="0.25">
      <c r="A26" s="110">
        <v>22</v>
      </c>
      <c r="B26" s="110">
        <v>13.7873</v>
      </c>
      <c r="C26" s="110">
        <v>33.308300000000003</v>
      </c>
    </row>
    <row r="27" spans="1:3" x14ac:dyDescent="0.25">
      <c r="A27" s="110">
        <v>23</v>
      </c>
      <c r="B27" s="110">
        <v>14.58</v>
      </c>
      <c r="C27" s="110">
        <v>34.511299999999999</v>
      </c>
    </row>
    <row r="28" spans="1:3" x14ac:dyDescent="0.25">
      <c r="A28" s="110">
        <v>24</v>
      </c>
      <c r="B28" s="110">
        <v>15.3773</v>
      </c>
      <c r="C28" s="110">
        <v>35.710099999999997</v>
      </c>
    </row>
    <row r="29" spans="1:3" x14ac:dyDescent="0.25">
      <c r="A29" s="110">
        <v>25</v>
      </c>
      <c r="B29" s="110">
        <v>16.178699999999999</v>
      </c>
      <c r="C29" s="110">
        <v>36.904899999999998</v>
      </c>
    </row>
    <row r="30" spans="1:3" x14ac:dyDescent="0.25">
      <c r="A30" s="110">
        <v>26</v>
      </c>
      <c r="B30" s="110">
        <v>16.984100000000002</v>
      </c>
      <c r="C30" s="110">
        <v>38.095999999999997</v>
      </c>
    </row>
    <row r="31" spans="1:3" x14ac:dyDescent="0.25">
      <c r="A31" s="110">
        <v>27</v>
      </c>
      <c r="B31" s="110">
        <v>17.793199999999999</v>
      </c>
      <c r="C31" s="110">
        <v>39.2836</v>
      </c>
    </row>
    <row r="32" spans="1:3" x14ac:dyDescent="0.25">
      <c r="A32" s="110">
        <v>28</v>
      </c>
      <c r="B32" s="110">
        <v>18.605799999999999</v>
      </c>
      <c r="C32" s="110">
        <v>40.467799999999997</v>
      </c>
    </row>
    <row r="33" spans="1:3" x14ac:dyDescent="0.25">
      <c r="A33" s="110">
        <v>29</v>
      </c>
      <c r="B33" s="110">
        <v>19.421800000000001</v>
      </c>
      <c r="C33" s="110">
        <v>41.648800000000001</v>
      </c>
    </row>
    <row r="34" spans="1:3" x14ac:dyDescent="0.25">
      <c r="A34" s="110">
        <v>30</v>
      </c>
      <c r="B34" s="110">
        <v>20.2409</v>
      </c>
      <c r="C34" s="110">
        <v>42.826900000000002</v>
      </c>
    </row>
    <row r="35" spans="1:3" x14ac:dyDescent="0.25">
      <c r="A35" s="110">
        <v>31</v>
      </c>
      <c r="B35" s="110">
        <v>21.062999999999999</v>
      </c>
      <c r="C35" s="110">
        <v>44.002000000000002</v>
      </c>
    </row>
    <row r="36" spans="1:3" x14ac:dyDescent="0.25">
      <c r="A36" s="110">
        <v>32</v>
      </c>
      <c r="B36" s="110">
        <v>21.888000000000002</v>
      </c>
      <c r="C36" s="110">
        <v>45.174500000000002</v>
      </c>
    </row>
    <row r="37" spans="1:3" x14ac:dyDescent="0.25">
      <c r="A37" s="110">
        <v>33</v>
      </c>
      <c r="B37" s="110">
        <v>22.715699999999998</v>
      </c>
      <c r="C37" s="110">
        <v>46.344299999999997</v>
      </c>
    </row>
    <row r="38" spans="1:3" x14ac:dyDescent="0.25">
      <c r="A38" s="110">
        <v>34</v>
      </c>
      <c r="B38" s="110">
        <v>23.545999999999999</v>
      </c>
      <c r="C38" s="110">
        <v>47.511600000000001</v>
      </c>
    </row>
    <row r="39" spans="1:3" x14ac:dyDescent="0.25">
      <c r="A39" s="110">
        <v>35</v>
      </c>
      <c r="B39" s="110">
        <v>24.378799999999998</v>
      </c>
      <c r="C39" s="110">
        <v>48.676499999999997</v>
      </c>
    </row>
    <row r="40" spans="1:3" x14ac:dyDescent="0.25">
      <c r="A40" s="110">
        <v>36</v>
      </c>
      <c r="B40" s="110">
        <v>25.213999999999999</v>
      </c>
      <c r="C40" s="110">
        <v>49.839199999999998</v>
      </c>
    </row>
    <row r="41" spans="1:3" x14ac:dyDescent="0.25">
      <c r="A41" s="110">
        <v>37</v>
      </c>
      <c r="B41" s="110">
        <v>26.051400000000001</v>
      </c>
      <c r="C41" s="110">
        <v>50.999600000000001</v>
      </c>
    </row>
    <row r="42" spans="1:3" x14ac:dyDescent="0.25">
      <c r="A42" s="110">
        <v>38</v>
      </c>
      <c r="B42" s="110">
        <v>26.891100000000002</v>
      </c>
      <c r="C42" s="110">
        <v>52.158000000000001</v>
      </c>
    </row>
    <row r="43" spans="1:3" x14ac:dyDescent="0.25">
      <c r="A43" s="110">
        <v>39</v>
      </c>
      <c r="B43" s="110">
        <v>27.732800000000001</v>
      </c>
      <c r="C43" s="110">
        <v>53.314300000000003</v>
      </c>
    </row>
    <row r="44" spans="1:3" x14ac:dyDescent="0.25">
      <c r="A44" s="110">
        <v>40</v>
      </c>
      <c r="B44" s="110">
        <v>28.576599999999999</v>
      </c>
      <c r="C44" s="110">
        <v>54.468600000000002</v>
      </c>
    </row>
    <row r="45" spans="1:3" x14ac:dyDescent="0.25">
      <c r="A45" s="110">
        <v>41</v>
      </c>
      <c r="B45" s="110">
        <v>29.4223</v>
      </c>
      <c r="C45" s="110">
        <v>55.621099999999998</v>
      </c>
    </row>
    <row r="46" spans="1:3" x14ac:dyDescent="0.25">
      <c r="A46" s="110">
        <v>42</v>
      </c>
      <c r="B46" s="110">
        <v>30.2699</v>
      </c>
      <c r="C46" s="110">
        <v>56.771799999999999</v>
      </c>
    </row>
    <row r="47" spans="1:3" x14ac:dyDescent="0.25">
      <c r="A47" s="110">
        <v>43</v>
      </c>
      <c r="B47" s="110">
        <v>31.119299999999999</v>
      </c>
      <c r="C47" s="110">
        <v>57.920699999999997</v>
      </c>
    </row>
    <row r="48" spans="1:3" x14ac:dyDescent="0.25">
      <c r="A48" s="110">
        <v>44</v>
      </c>
      <c r="B48" s="110">
        <v>31.970500000000001</v>
      </c>
      <c r="C48" s="110">
        <v>59.067900000000002</v>
      </c>
    </row>
    <row r="49" spans="1:3" x14ac:dyDescent="0.25">
      <c r="A49" s="110">
        <v>45</v>
      </c>
      <c r="B49" s="110">
        <v>32.823300000000003</v>
      </c>
      <c r="C49" s="110">
        <v>60.213500000000003</v>
      </c>
    </row>
    <row r="50" spans="1:3" x14ac:dyDescent="0.25">
      <c r="A50" s="110">
        <v>46</v>
      </c>
      <c r="B50" s="110">
        <v>33.677799999999998</v>
      </c>
      <c r="C50" s="110">
        <v>61.357999999999997</v>
      </c>
    </row>
    <row r="51" spans="1:3" x14ac:dyDescent="0.25">
      <c r="A51" s="110">
        <v>47</v>
      </c>
      <c r="B51" s="110">
        <v>34.533799999999999</v>
      </c>
      <c r="C51" s="110">
        <v>62.5</v>
      </c>
    </row>
    <row r="52" spans="1:3" x14ac:dyDescent="0.25">
      <c r="A52" s="110">
        <v>48</v>
      </c>
      <c r="B52" s="110">
        <v>35.391399999999997</v>
      </c>
      <c r="C52" s="110">
        <v>63.640999999999998</v>
      </c>
    </row>
    <row r="53" spans="1:3" x14ac:dyDescent="0.25">
      <c r="A53" s="110">
        <v>49</v>
      </c>
      <c r="B53" s="110">
        <v>36.250500000000002</v>
      </c>
      <c r="C53" s="110">
        <v>64.781000000000006</v>
      </c>
    </row>
    <row r="54" spans="1:3" x14ac:dyDescent="0.25">
      <c r="A54" s="110">
        <v>50</v>
      </c>
      <c r="B54" s="110">
        <v>37.110999999999997</v>
      </c>
      <c r="C54" s="110">
        <v>65.918999999999997</v>
      </c>
    </row>
    <row r="55" spans="1:3" x14ac:dyDescent="0.25">
      <c r="A55" s="110">
        <v>51</v>
      </c>
      <c r="B55" s="110">
        <v>37.972799999999999</v>
      </c>
      <c r="C55" s="110">
        <v>67.055999999999997</v>
      </c>
    </row>
    <row r="56" spans="1:3" x14ac:dyDescent="0.25">
      <c r="A56" s="110">
        <v>52</v>
      </c>
      <c r="B56" s="110">
        <v>38.836100000000002</v>
      </c>
      <c r="C56" s="110">
        <v>68.191000000000003</v>
      </c>
    </row>
    <row r="57" spans="1:3" x14ac:dyDescent="0.25">
      <c r="A57" s="110">
        <v>53</v>
      </c>
      <c r="B57" s="110">
        <v>39.700600000000001</v>
      </c>
      <c r="C57" s="110">
        <v>69.325000000000003</v>
      </c>
    </row>
    <row r="58" spans="1:3" x14ac:dyDescent="0.25">
      <c r="A58" s="110">
        <v>54</v>
      </c>
      <c r="B58" s="110">
        <v>40.566499999999998</v>
      </c>
      <c r="C58" s="110">
        <v>70.457999999999998</v>
      </c>
    </row>
    <row r="59" spans="1:3" x14ac:dyDescent="0.25">
      <c r="A59" s="110">
        <v>55</v>
      </c>
      <c r="B59" s="110">
        <v>41.433500000000002</v>
      </c>
      <c r="C59" s="110">
        <v>71.59</v>
      </c>
    </row>
    <row r="60" spans="1:3" x14ac:dyDescent="0.25">
      <c r="A60" s="110">
        <v>56</v>
      </c>
      <c r="B60" s="110">
        <v>42.3018</v>
      </c>
      <c r="C60" s="110">
        <v>72.721000000000004</v>
      </c>
    </row>
    <row r="61" spans="1:3" x14ac:dyDescent="0.25">
      <c r="A61" s="110">
        <v>57</v>
      </c>
      <c r="B61" s="110">
        <v>43.171199999999999</v>
      </c>
      <c r="C61" s="110">
        <v>73.849999999999994</v>
      </c>
    </row>
    <row r="62" spans="1:3" x14ac:dyDescent="0.25">
      <c r="A62" s="110">
        <v>58</v>
      </c>
      <c r="B62" s="110">
        <v>44.041800000000002</v>
      </c>
      <c r="C62" s="110">
        <v>74.977999999999994</v>
      </c>
    </row>
    <row r="63" spans="1:3" x14ac:dyDescent="0.25">
      <c r="A63" s="110">
        <v>59</v>
      </c>
      <c r="B63" s="110">
        <v>44.913499999999999</v>
      </c>
      <c r="C63" s="110">
        <v>76.105999999999995</v>
      </c>
    </row>
    <row r="64" spans="1:3" x14ac:dyDescent="0.25">
      <c r="A64" s="110">
        <v>60</v>
      </c>
      <c r="B64" s="110">
        <v>45.786299999999997</v>
      </c>
      <c r="C64" s="110">
        <v>77.231999999999999</v>
      </c>
    </row>
    <row r="65" spans="1:3" x14ac:dyDescent="0.25">
      <c r="A65" s="110">
        <v>61</v>
      </c>
      <c r="B65" s="110">
        <v>46.660200000000003</v>
      </c>
      <c r="C65" s="110">
        <v>78.356999999999999</v>
      </c>
    </row>
    <row r="66" spans="1:3" x14ac:dyDescent="0.25">
      <c r="A66" s="110">
        <v>62</v>
      </c>
      <c r="B66" s="110">
        <v>47.534999999999997</v>
      </c>
      <c r="C66" s="110">
        <v>79.480999999999995</v>
      </c>
    </row>
    <row r="67" spans="1:3" x14ac:dyDescent="0.25">
      <c r="A67" s="110">
        <v>63</v>
      </c>
      <c r="B67" s="110">
        <v>48.410899999999998</v>
      </c>
      <c r="C67" s="110">
        <v>80.603999999999999</v>
      </c>
    </row>
    <row r="68" spans="1:3" x14ac:dyDescent="0.25">
      <c r="A68" s="110">
        <v>64</v>
      </c>
      <c r="B68" s="110">
        <v>49.287799999999997</v>
      </c>
      <c r="C68" s="110">
        <v>81.727000000000004</v>
      </c>
    </row>
    <row r="69" spans="1:3" x14ac:dyDescent="0.25">
      <c r="A69" s="110">
        <v>65</v>
      </c>
      <c r="B69" s="110">
        <v>50.165599999999998</v>
      </c>
      <c r="C69" s="110">
        <v>82.847999999999999</v>
      </c>
    </row>
    <row r="70" spans="1:3" x14ac:dyDescent="0.25">
      <c r="A70" s="110">
        <v>66</v>
      </c>
      <c r="B70" s="110">
        <v>51.044400000000003</v>
      </c>
      <c r="C70" s="110">
        <v>83.968000000000004</v>
      </c>
    </row>
    <row r="71" spans="1:3" x14ac:dyDescent="0.25">
      <c r="A71" s="110">
        <v>67</v>
      </c>
      <c r="B71" s="110">
        <v>51.924100000000003</v>
      </c>
      <c r="C71" s="110">
        <v>85.087999999999994</v>
      </c>
    </row>
    <row r="72" spans="1:3" x14ac:dyDescent="0.25">
      <c r="A72" s="110">
        <v>68</v>
      </c>
      <c r="B72" s="110">
        <v>52.804699999999997</v>
      </c>
      <c r="C72" s="110">
        <v>86.206000000000003</v>
      </c>
    </row>
    <row r="73" spans="1:3" x14ac:dyDescent="0.25">
      <c r="A73" s="110">
        <v>69</v>
      </c>
      <c r="B73" s="110">
        <v>53.686100000000003</v>
      </c>
      <c r="C73" s="110">
        <v>87.323999999999998</v>
      </c>
    </row>
    <row r="74" spans="1:3" x14ac:dyDescent="0.25">
      <c r="A74" s="110">
        <v>70</v>
      </c>
      <c r="B74" s="110">
        <v>54.568399999999997</v>
      </c>
      <c r="C74" s="110">
        <v>88.441000000000003</v>
      </c>
    </row>
    <row r="75" spans="1:3" x14ac:dyDescent="0.25">
      <c r="A75" s="110">
        <v>71</v>
      </c>
      <c r="B75" s="110">
        <v>55.451599999999999</v>
      </c>
      <c r="C75" s="110">
        <v>89.557000000000002</v>
      </c>
    </row>
    <row r="76" spans="1:3" x14ac:dyDescent="0.25">
      <c r="A76" s="110">
        <v>72</v>
      </c>
      <c r="B76" s="110">
        <v>56.335599999999999</v>
      </c>
      <c r="C76" s="110">
        <v>90.671999999999997</v>
      </c>
    </row>
    <row r="77" spans="1:3" x14ac:dyDescent="0.25">
      <c r="A77" s="110">
        <v>73</v>
      </c>
      <c r="B77" s="110">
        <v>57.220300000000002</v>
      </c>
      <c r="C77" s="110">
        <v>91.787000000000006</v>
      </c>
    </row>
    <row r="78" spans="1:3" x14ac:dyDescent="0.25">
      <c r="A78" s="110">
        <v>74</v>
      </c>
      <c r="B78" s="110">
        <v>58.105899999999998</v>
      </c>
      <c r="C78" s="110">
        <v>92.9</v>
      </c>
    </row>
    <row r="79" spans="1:3" x14ac:dyDescent="0.25">
      <c r="A79" s="110">
        <v>75</v>
      </c>
      <c r="B79" s="110">
        <v>58.9923</v>
      </c>
      <c r="C79" s="110">
        <v>94.013000000000005</v>
      </c>
    </row>
    <row r="80" spans="1:3" x14ac:dyDescent="0.25">
      <c r="A80" s="110">
        <v>76</v>
      </c>
      <c r="B80" s="110">
        <v>59.879399999999997</v>
      </c>
      <c r="C80" s="110">
        <v>95.125</v>
      </c>
    </row>
    <row r="81" spans="1:3" x14ac:dyDescent="0.25">
      <c r="A81" s="110">
        <v>77</v>
      </c>
      <c r="B81" s="110">
        <v>60.767200000000003</v>
      </c>
      <c r="C81" s="110">
        <v>96.236999999999995</v>
      </c>
    </row>
    <row r="82" spans="1:3" x14ac:dyDescent="0.25">
      <c r="A82" s="110">
        <v>78</v>
      </c>
      <c r="B82" s="110">
        <v>61.655799999999999</v>
      </c>
      <c r="C82" s="110">
        <v>97.347999999999999</v>
      </c>
    </row>
    <row r="83" spans="1:3" x14ac:dyDescent="0.25">
      <c r="A83" s="110">
        <v>79</v>
      </c>
      <c r="B83" s="110">
        <v>62.545000000000002</v>
      </c>
      <c r="C83" s="110">
        <v>98.457999999999998</v>
      </c>
    </row>
    <row r="84" spans="1:3" x14ac:dyDescent="0.25">
      <c r="A84" s="110">
        <v>80</v>
      </c>
      <c r="B84" s="110">
        <v>63.435000000000002</v>
      </c>
      <c r="C84" s="110">
        <v>99.566999999999993</v>
      </c>
    </row>
    <row r="85" spans="1:3" x14ac:dyDescent="0.25">
      <c r="A85" s="110">
        <v>81</v>
      </c>
      <c r="B85" s="110">
        <v>64.325699999999998</v>
      </c>
      <c r="C85" s="110">
        <v>100.676</v>
      </c>
    </row>
    <row r="86" spans="1:3" x14ac:dyDescent="0.25">
      <c r="A86" s="110">
        <v>82</v>
      </c>
      <c r="B86" s="110">
        <v>65.216999999999999</v>
      </c>
      <c r="C86" s="110">
        <v>101.78400000000001</v>
      </c>
    </row>
    <row r="87" spans="1:3" x14ac:dyDescent="0.25">
      <c r="A87" s="110">
        <v>83</v>
      </c>
      <c r="B87" s="110">
        <v>66.108999999999995</v>
      </c>
      <c r="C87" s="110">
        <v>102.89100000000001</v>
      </c>
    </row>
    <row r="88" spans="1:3" x14ac:dyDescent="0.25">
      <c r="A88" s="110">
        <v>84</v>
      </c>
      <c r="B88" s="110">
        <v>67.0017</v>
      </c>
      <c r="C88" s="110">
        <v>103.998</v>
      </c>
    </row>
    <row r="89" spans="1:3" x14ac:dyDescent="0.25">
      <c r="A89" s="110">
        <v>85</v>
      </c>
      <c r="B89" s="110">
        <v>67.894999999999996</v>
      </c>
      <c r="C89" s="110">
        <v>105.104</v>
      </c>
    </row>
    <row r="90" spans="1:3" x14ac:dyDescent="0.25">
      <c r="A90" s="110">
        <v>86</v>
      </c>
      <c r="B90" s="110">
        <v>68.788899999999998</v>
      </c>
      <c r="C90" s="110">
        <v>106.209</v>
      </c>
    </row>
    <row r="91" spans="1:3" x14ac:dyDescent="0.25">
      <c r="A91" s="110">
        <v>87</v>
      </c>
      <c r="B91" s="110">
        <v>69.683400000000006</v>
      </c>
      <c r="C91" s="110">
        <v>107.31399999999999</v>
      </c>
    </row>
    <row r="92" spans="1:3" x14ac:dyDescent="0.25">
      <c r="A92" s="110">
        <v>88</v>
      </c>
      <c r="B92" s="110">
        <v>70.578599999999994</v>
      </c>
      <c r="C92" s="110">
        <v>108.41800000000001</v>
      </c>
    </row>
    <row r="93" spans="1:3" x14ac:dyDescent="0.25">
      <c r="A93" s="110">
        <v>89</v>
      </c>
      <c r="B93" s="110">
        <v>71.474299999999999</v>
      </c>
      <c r="C93" s="110">
        <v>109.52200000000001</v>
      </c>
    </row>
    <row r="94" spans="1:3" x14ac:dyDescent="0.25">
      <c r="A94" s="110">
        <v>90</v>
      </c>
      <c r="B94" s="110">
        <v>72.370599999999996</v>
      </c>
      <c r="C94" s="110">
        <v>110.625</v>
      </c>
    </row>
    <row r="95" spans="1:3" x14ac:dyDescent="0.25">
      <c r="A95" s="110">
        <v>91</v>
      </c>
      <c r="B95" s="110">
        <v>73.267499999999998</v>
      </c>
      <c r="C95" s="110">
        <v>111.72799999999999</v>
      </c>
    </row>
    <row r="96" spans="1:3" x14ac:dyDescent="0.25">
      <c r="A96" s="110">
        <v>92</v>
      </c>
      <c r="B96" s="110">
        <v>74.165000000000006</v>
      </c>
      <c r="C96" s="110">
        <v>112.83</v>
      </c>
    </row>
    <row r="97" spans="1:3" x14ac:dyDescent="0.25">
      <c r="A97" s="110">
        <v>93</v>
      </c>
      <c r="B97" s="110">
        <v>75.063000000000002</v>
      </c>
      <c r="C97" s="110">
        <v>113.931</v>
      </c>
    </row>
    <row r="98" spans="1:3" x14ac:dyDescent="0.25">
      <c r="A98" s="110">
        <v>94</v>
      </c>
      <c r="B98" s="110">
        <v>75.961600000000004</v>
      </c>
      <c r="C98" s="110">
        <v>115.032</v>
      </c>
    </row>
    <row r="99" spans="1:3" x14ac:dyDescent="0.25">
      <c r="A99" s="110">
        <v>95</v>
      </c>
      <c r="B99" s="110">
        <v>76.860699999999994</v>
      </c>
      <c r="C99" s="110">
        <v>116.133</v>
      </c>
    </row>
    <row r="100" spans="1:3" x14ac:dyDescent="0.25">
      <c r="A100" s="110">
        <v>96</v>
      </c>
      <c r="B100" s="110">
        <v>77.760300000000001</v>
      </c>
      <c r="C100" s="110">
        <v>117.232</v>
      </c>
    </row>
    <row r="101" spans="1:3" x14ac:dyDescent="0.25">
      <c r="A101" s="110">
        <v>97</v>
      </c>
      <c r="B101" s="110">
        <v>78.660499999999999</v>
      </c>
      <c r="C101" s="110">
        <v>118.33199999999999</v>
      </c>
    </row>
    <row r="102" spans="1:3" x14ac:dyDescent="0.25">
      <c r="A102" s="110">
        <v>98</v>
      </c>
      <c r="B102" s="110">
        <v>79.561099999999996</v>
      </c>
      <c r="C102" s="110">
        <v>119.431</v>
      </c>
    </row>
    <row r="103" spans="1:3" x14ac:dyDescent="0.25">
      <c r="A103" s="110">
        <v>99</v>
      </c>
      <c r="B103" s="110">
        <v>80.462299999999999</v>
      </c>
      <c r="C103" s="110">
        <v>120.529</v>
      </c>
    </row>
  </sheetData>
  <sheetProtection algorithmName="SHA-512" hashValue="aq4EPw93sHJdAFWWuZdx1F/X2fethDeR2bLkcEN9UgVCaCw0KCiBfsQTGH3YGAroEtFadL6g6x2AhnVqiGiPoA==" saltValue="qZXUGYKCQb1KcUY3snJAvw==" spinCount="100000" sheet="1" objects="1" scenarios="1"/>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9"/>
  <sheetViews>
    <sheetView workbookViewId="0"/>
  </sheetViews>
  <sheetFormatPr defaultColWidth="9.1796875" defaultRowHeight="12.5" x14ac:dyDescent="0.25"/>
  <cols>
    <col min="1" max="1" width="1.7265625" style="2" customWidth="1"/>
    <col min="2" max="16384" width="9.1796875" style="2"/>
  </cols>
  <sheetData>
    <row r="1" spans="1:20" x14ac:dyDescent="0.25">
      <c r="A1" s="1"/>
      <c r="B1" s="350" t="s">
        <v>287</v>
      </c>
      <c r="C1" s="350"/>
      <c r="D1" s="350"/>
      <c r="E1" s="350"/>
      <c r="F1" s="350"/>
      <c r="G1" s="350"/>
      <c r="H1" s="350"/>
      <c r="I1" s="350"/>
      <c r="J1" s="350"/>
      <c r="K1" s="350"/>
      <c r="L1" s="350"/>
      <c r="M1" s="350"/>
      <c r="N1" s="350"/>
      <c r="O1" s="351" t="s">
        <v>29</v>
      </c>
    </row>
    <row r="2" spans="1:20" x14ac:dyDescent="0.25">
      <c r="B2" s="350"/>
      <c r="C2" s="350"/>
      <c r="D2" s="350"/>
      <c r="E2" s="350"/>
      <c r="F2" s="350"/>
      <c r="G2" s="350"/>
      <c r="H2" s="350"/>
      <c r="I2" s="350"/>
      <c r="J2" s="350"/>
      <c r="K2" s="350"/>
      <c r="L2" s="350"/>
      <c r="M2" s="350"/>
      <c r="N2" s="350"/>
      <c r="O2" s="351"/>
    </row>
    <row r="3" spans="1:20" x14ac:dyDescent="0.25">
      <c r="B3" s="67" t="s">
        <v>175</v>
      </c>
      <c r="O3" s="351"/>
    </row>
    <row r="4" spans="1:20" x14ac:dyDescent="0.25">
      <c r="O4" s="351"/>
    </row>
    <row r="6" spans="1:20" x14ac:dyDescent="0.25">
      <c r="O6" s="356" t="s">
        <v>289</v>
      </c>
      <c r="P6" s="356"/>
    </row>
    <row r="13" spans="1:20" ht="14.5" x14ac:dyDescent="0.35">
      <c r="O13" s="58"/>
      <c r="P13" s="247" t="s">
        <v>196</v>
      </c>
      <c r="Q13"/>
      <c r="R13"/>
      <c r="S13"/>
      <c r="T13"/>
    </row>
    <row r="14" spans="1:20" ht="14.5" x14ac:dyDescent="0.35">
      <c r="O14" s="59"/>
      <c r="P14" s="247" t="s">
        <v>243</v>
      </c>
      <c r="Q14"/>
      <c r="R14"/>
      <c r="S14"/>
      <c r="T14"/>
    </row>
    <row r="15" spans="1:20" ht="14.5" x14ac:dyDescent="0.35">
      <c r="O15" s="60"/>
      <c r="P15" s="247" t="s">
        <v>244</v>
      </c>
      <c r="Q15"/>
      <c r="R15"/>
      <c r="S15"/>
      <c r="T15"/>
    </row>
    <row r="16" spans="1:20" ht="14.5" x14ac:dyDescent="0.35">
      <c r="O16" s="107"/>
      <c r="P16" s="247" t="s">
        <v>245</v>
      </c>
      <c r="Q16"/>
      <c r="R16"/>
      <c r="S16"/>
      <c r="T16"/>
    </row>
    <row r="17" spans="2:20" ht="14.5" x14ac:dyDescent="0.35">
      <c r="O17"/>
      <c r="P17" s="247" t="s">
        <v>157</v>
      </c>
      <c r="Q17"/>
      <c r="R17"/>
      <c r="S17"/>
      <c r="T17"/>
    </row>
    <row r="31" spans="2:20" ht="14.5" x14ac:dyDescent="0.35">
      <c r="B31" s="314" t="s">
        <v>288</v>
      </c>
      <c r="C31" s="64"/>
      <c r="D31" s="65"/>
      <c r="E31" s="65"/>
      <c r="F31" s="65"/>
      <c r="G31" s="65"/>
      <c r="H31" s="65"/>
      <c r="I31" s="65"/>
      <c r="J31" s="64"/>
      <c r="K31" s="311"/>
      <c r="L31" s="311"/>
      <c r="M31" s="311"/>
      <c r="N31" s="311"/>
    </row>
    <row r="32" spans="2:20" ht="14.5" x14ac:dyDescent="0.35">
      <c r="B32" s="315" t="s">
        <v>1</v>
      </c>
      <c r="C32" s="64"/>
      <c r="D32" s="65"/>
      <c r="E32" s="65"/>
      <c r="F32" s="65"/>
      <c r="G32" s="65"/>
      <c r="H32" s="65"/>
      <c r="I32" s="65"/>
      <c r="J32" s="64"/>
      <c r="K32" s="311"/>
      <c r="L32" s="311"/>
      <c r="M32" s="311"/>
      <c r="N32" s="311"/>
    </row>
    <row r="33" spans="2:14" ht="33" customHeight="1" x14ac:dyDescent="0.35">
      <c r="B33" s="352" t="s">
        <v>168</v>
      </c>
      <c r="C33" s="353"/>
      <c r="D33" s="353"/>
      <c r="E33" s="353"/>
      <c r="F33" s="353"/>
      <c r="G33" s="353"/>
      <c r="H33" s="353"/>
      <c r="I33" s="353"/>
      <c r="J33" s="353"/>
      <c r="K33" s="354"/>
      <c r="L33" s="354"/>
      <c r="M33" s="354"/>
      <c r="N33" s="354"/>
    </row>
    <row r="34" spans="2:14" s="148" customFormat="1" ht="14.5" x14ac:dyDescent="0.35">
      <c r="B34" s="315" t="s">
        <v>290</v>
      </c>
      <c r="C34" s="64"/>
      <c r="D34" s="65"/>
      <c r="E34" s="65"/>
      <c r="F34" s="65"/>
      <c r="G34" s="65"/>
      <c r="H34" s="65"/>
      <c r="I34" s="65"/>
      <c r="J34" s="64"/>
      <c r="K34" s="311"/>
      <c r="L34" s="311"/>
      <c r="M34" s="311"/>
      <c r="N34" s="311"/>
    </row>
    <row r="35" spans="2:14" s="148" customFormat="1" ht="14.5" x14ac:dyDescent="0.35">
      <c r="B35" s="315" t="s">
        <v>258</v>
      </c>
      <c r="C35" s="64"/>
      <c r="D35" s="65"/>
      <c r="E35" s="65"/>
      <c r="F35" s="65"/>
      <c r="G35" s="65"/>
      <c r="H35" s="65"/>
      <c r="I35" s="65"/>
      <c r="J35" s="64"/>
      <c r="K35" s="311"/>
      <c r="L35" s="311"/>
      <c r="M35" s="311"/>
      <c r="N35" s="311"/>
    </row>
    <row r="36" spans="2:14" s="148" customFormat="1" x14ac:dyDescent="0.25">
      <c r="B36" s="355" t="s">
        <v>176</v>
      </c>
      <c r="C36" s="355"/>
      <c r="D36" s="355"/>
      <c r="E36" s="355"/>
      <c r="F36" s="355"/>
      <c r="G36" s="355"/>
      <c r="H36" s="355"/>
      <c r="I36" s="355"/>
      <c r="J36" s="355"/>
      <c r="K36" s="355"/>
      <c r="L36" s="355"/>
      <c r="M36" s="355"/>
      <c r="N36" s="355"/>
    </row>
    <row r="37" spans="2:14" s="148" customFormat="1" x14ac:dyDescent="0.25">
      <c r="B37" s="355"/>
      <c r="C37" s="355"/>
      <c r="D37" s="355"/>
      <c r="E37" s="355"/>
      <c r="F37" s="355"/>
      <c r="G37" s="355"/>
      <c r="H37" s="355"/>
      <c r="I37" s="355"/>
      <c r="J37" s="355"/>
      <c r="K37" s="355"/>
      <c r="L37" s="355"/>
      <c r="M37" s="355"/>
      <c r="N37" s="355"/>
    </row>
    <row r="38" spans="2:14" x14ac:dyDescent="0.25">
      <c r="B38" s="315" t="s">
        <v>218</v>
      </c>
      <c r="C38" s="311"/>
      <c r="D38" s="311"/>
      <c r="E38" s="311"/>
      <c r="F38" s="311"/>
      <c r="G38" s="311"/>
      <c r="H38" s="311"/>
      <c r="I38" s="311"/>
      <c r="J38" s="311"/>
      <c r="K38" s="311"/>
      <c r="L38" s="311"/>
      <c r="M38" s="311"/>
      <c r="N38" s="311"/>
    </row>
    <row r="39" spans="2:14" x14ac:dyDescent="0.25">
      <c r="B39" s="318" t="s">
        <v>227</v>
      </c>
      <c r="C39" s="311"/>
      <c r="D39" s="311"/>
      <c r="E39" s="311"/>
      <c r="F39" s="311"/>
      <c r="G39" s="311"/>
      <c r="H39" s="311"/>
      <c r="I39" s="311"/>
      <c r="J39" s="311"/>
      <c r="K39" s="311"/>
      <c r="L39" s="311"/>
      <c r="M39" s="311"/>
      <c r="N39" s="311"/>
    </row>
  </sheetData>
  <sheetProtection algorithmName="SHA-512" hashValue="pjuL38P6UjB787u/V6MCKJyu3iPTbKjTZNJ/1aagA8Svt5e32T9OGh010U8tTGEzx5T8L3xOUxvxsohS3q+enw==" saltValue="B9heKv/m1ZVr7TSHGWBGTw==" spinCount="100000" sheet="1" objects="1" scenarios="1"/>
  <mergeCells count="5">
    <mergeCell ref="B1:N2"/>
    <mergeCell ref="O1:O4"/>
    <mergeCell ref="B33:N33"/>
    <mergeCell ref="B36:N37"/>
    <mergeCell ref="O6:P6"/>
  </mergeCells>
  <hyperlinks>
    <hyperlink ref="O1" location="'List of Tables &amp; Charts'!A1" display="return to List of Tables &amp; Charts"/>
    <hyperlink ref="O6:P6" location="'Chart 3.2 DATA'!A1" display="view Chart 2a data"/>
    <hyperlink ref="O1:O4" location="'Section 3 List of Tables Charts'!A1" display="return to List of Tables &amp; Charts"/>
  </hyperlinks>
  <pageMargins left="0.70866141732283472" right="0.70866141732283472" top="0.74803149606299213" bottom="0.74803149606299213" header="0.31496062992125984" footer="0.31496062992125984"/>
  <pageSetup paperSize="9" scale="78" orientation="landscape" r:id="rId1"/>
  <headerFooter>
    <oddFooter>&amp;L&amp;8Scottish Stroke Improvement Programme 2019 Report&amp;R&amp;8© NHS National Services Scotland/Crown Copyright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130"/>
  <sheetViews>
    <sheetView workbookViewId="0">
      <selection sqref="A1:A2"/>
    </sheetView>
  </sheetViews>
  <sheetFormatPr defaultColWidth="9.1796875" defaultRowHeight="10" x14ac:dyDescent="0.2"/>
  <cols>
    <col min="1" max="1" width="15.7265625" style="66" customWidth="1"/>
    <col min="2" max="8" width="9.1796875" style="66"/>
    <col min="9" max="14" width="9.7265625" style="66" customWidth="1"/>
    <col min="15" max="15" width="10.453125" style="66" bestFit="1" customWidth="1"/>
    <col min="16" max="16" width="45.7265625" style="66" customWidth="1"/>
    <col min="17" max="20" width="11.7265625" style="130" customWidth="1"/>
    <col min="21" max="23" width="9.1796875" style="66"/>
    <col min="24" max="25" width="12.7265625" style="66" customWidth="1"/>
    <col min="26" max="28" width="9.1796875" style="66"/>
    <col min="29" max="29" width="35.54296875" style="66" bestFit="1" customWidth="1"/>
    <col min="30" max="16384" width="9.1796875" style="66"/>
  </cols>
  <sheetData>
    <row r="1" spans="1:33" ht="15" customHeight="1" x14ac:dyDescent="0.2">
      <c r="A1" s="357" t="s">
        <v>9</v>
      </c>
      <c r="B1" s="359" t="s">
        <v>26</v>
      </c>
      <c r="C1" s="360"/>
      <c r="D1" s="360"/>
      <c r="E1" s="360"/>
      <c r="F1" s="360"/>
      <c r="G1" s="360"/>
      <c r="H1" s="360"/>
      <c r="I1" s="111"/>
      <c r="J1" s="112"/>
      <c r="K1" s="112"/>
      <c r="L1" s="112"/>
      <c r="M1" s="112"/>
      <c r="N1" s="112"/>
      <c r="O1" s="361" t="s">
        <v>4</v>
      </c>
      <c r="P1" s="362"/>
      <c r="Q1" s="361">
        <v>2017</v>
      </c>
      <c r="R1" s="361"/>
      <c r="S1" s="361">
        <v>2018</v>
      </c>
      <c r="T1" s="361"/>
      <c r="AE1" s="254"/>
      <c r="AF1" s="254"/>
    </row>
    <row r="2" spans="1:33" ht="23.25" customHeight="1" x14ac:dyDescent="0.2">
      <c r="A2" s="358"/>
      <c r="B2" s="113" t="s">
        <v>196</v>
      </c>
      <c r="C2" s="113" t="s">
        <v>237</v>
      </c>
      <c r="D2" s="114" t="s">
        <v>5</v>
      </c>
      <c r="E2" s="363" t="s">
        <v>238</v>
      </c>
      <c r="F2" s="363"/>
      <c r="G2" s="363" t="s">
        <v>239</v>
      </c>
      <c r="H2" s="364"/>
      <c r="I2" s="115" t="s">
        <v>197</v>
      </c>
      <c r="J2" s="116" t="s">
        <v>240</v>
      </c>
      <c r="K2" s="117" t="s">
        <v>6</v>
      </c>
      <c r="L2" s="118" t="s">
        <v>3</v>
      </c>
      <c r="M2" s="118" t="s">
        <v>2</v>
      </c>
      <c r="N2" s="119" t="s">
        <v>7</v>
      </c>
      <c r="O2" s="120" t="s">
        <v>8</v>
      </c>
      <c r="P2" s="121" t="s">
        <v>9</v>
      </c>
      <c r="Q2" s="121" t="s">
        <v>10</v>
      </c>
      <c r="R2" s="121" t="s">
        <v>11</v>
      </c>
      <c r="S2" s="121" t="s">
        <v>10</v>
      </c>
      <c r="T2" s="121" t="s">
        <v>11</v>
      </c>
      <c r="U2" s="250" t="s">
        <v>195</v>
      </c>
      <c r="W2" s="251"/>
      <c r="X2" s="251"/>
      <c r="Y2" s="251"/>
      <c r="Z2" s="251"/>
      <c r="AD2" s="251"/>
      <c r="AE2" s="251"/>
      <c r="AF2" s="251"/>
      <c r="AG2" s="251"/>
    </row>
    <row r="3" spans="1:33" ht="12" x14ac:dyDescent="0.2">
      <c r="A3" s="122" t="str">
        <f t="shared" ref="A3:A32" si="0">O3</f>
        <v>Scotland</v>
      </c>
      <c r="B3" s="123">
        <f t="shared" ref="B3" si="1">Q3/R3*100</f>
        <v>81.885420584179514</v>
      </c>
      <c r="C3" s="123">
        <f t="shared" ref="C3" si="2">S3/T3*100</f>
        <v>82.071662881655314</v>
      </c>
      <c r="D3" s="123">
        <f>90</f>
        <v>90</v>
      </c>
      <c r="E3" s="3">
        <f t="shared" ref="E3" si="3">SUM(1*MID(I3,1,FIND(" - ",I3)-1))</f>
        <v>81</v>
      </c>
      <c r="F3" s="124">
        <f t="shared" ref="F3" si="4">SUM(1*MID(I3,FIND(" - ",I3)+2,LEN(I3)))</f>
        <v>83</v>
      </c>
      <c r="G3" s="124">
        <f t="shared" ref="G3" si="5">SUM(1*MID(J3,1,FIND(" - ",J3)-1))</f>
        <v>81</v>
      </c>
      <c r="H3" s="124">
        <f t="shared" ref="H3" si="6">SUM(1*MID(J3,FIND(" - ",J3)+2,LEN(J3)))</f>
        <v>83</v>
      </c>
      <c r="I3" s="125" t="str">
        <f t="shared" ref="I3" si="7">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81 - 83</v>
      </c>
      <c r="J3" s="126" t="str">
        <f t="shared" ref="J3" si="8">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81 - 83</v>
      </c>
      <c r="K3" s="127">
        <f t="shared" ref="K3" si="9">C3-B3</f>
        <v>0.18624229747580046</v>
      </c>
      <c r="L3" s="131">
        <f t="shared" ref="L3:L32" si="10">((S3/T3)-(Q3/R3))-(NORMSINV(1-(0.05/COUNTA($O$3:$O$32)))*(SQRT((((Q3/R3)*(1-(Q3/R3)))/R3)+(((S3/T3)*(1-(S3/T3)))/T3))))</f>
        <v>-1.6030088204904546E-2</v>
      </c>
      <c r="M3" s="131">
        <f t="shared" ref="M3:M32" si="11">((S3/T3)-(Q3/R3))+(NORMSINV(1-(0.05/COUNTA($O$3:$O$32)))*(SQRT((((Q3/R3)*(1-(Q3/R3)))/R3)+(((S3/T3)*(1-(S3/T3)))/T3))))</f>
        <v>1.97549341544206E-2</v>
      </c>
      <c r="N3" s="128">
        <f t="shared" ref="N3:N32" si="12">IF(ISERR(IF(AND(((S3/T3)-(Q3/R3))-(NORMSINV(1-(0.05/COUNTA($P$3:$P$32)))*(SQRT((((Q3/R3)*(1-(Q3/R3)))/R3)+(((S3/T3)*(1-(S3/T3)))/T3))))&gt;0,((S3/T3)-(Q3/R3))+(NORMSINV(1-(0.05/COUNTA($P$3:$P$32)))*(SQRT((((Q3/R3)*(1-(Q3/R3)))/R3)+(((S3/T3)*(1-(S3/T3)))/T3))))&gt;0),1,IF(AND(((S3/T3)-(Q3/R3))-(NORMSINV(1-(0.05/COUNTA($P$3:$P$32)))*(SQRT((((Q3/R3)*(1-(Q3/R3)))/R3)+(((S3/T3)*(1-(S3/T3)))/T3))))&lt;0,((S3/T3)-(Q3/R3))+(NORMSINV(1-(0.05/COUNTA($P$3:$P$32)))*(SQRT((((Q3/R3)*(1-(Q3/R3)))/R3)+(((S3/T3)*(1-(S3/T3)))/T3))))&lt;0),-1,0))),"",IF(AND(((S3/T3)-(Q3/R3))-(NORMSINV(1-(0.05/COUNTA($P$3:$P$32)))*(SQRT((((Q3/R3)*(1-(Q3/R3)))/R3)+(((S3/T3)*(1-(S3/T3)))/T3))))&gt;0,((S3/T3)-(Q3/R3))+(NORMSINV(1-(0.05/COUNTA($P$3:$P$32)))*(SQRT((((Q3/R3)*(1-(Q3/R3)))/R3)+(((S3/T3)*(1-(S3/T3)))/T3))))&gt;0),1,IF(AND(((S3/T3)-(Q3/R3))-(NORMSINV(1-(0.05/COUNTA($P$3:$P$32)))*(SQRT((((Q3/R3)*(1-(Q3/R3)))/R3)+(((S3/T3)*(1-(S3/T3)))/T3))))&lt;0,((S3/T3)-(Q3/R3))+(NORMSINV(1-(0.05/COUNTA($P$3:$P$32)))*(SQRT((((Q3/R3)*(1-(Q3/R3)))/R3)+(((S3/T3)*(1-(S3/T3)))/T3))))&lt;0),-1,0)))</f>
        <v>0</v>
      </c>
      <c r="O3" s="122" t="s">
        <v>116</v>
      </c>
      <c r="P3" s="122" t="s">
        <v>158</v>
      </c>
      <c r="Q3" s="144">
        <f>SUM(Q4:Q32)</f>
        <v>6532</v>
      </c>
      <c r="R3" s="144">
        <f>SUM(R4:R32)</f>
        <v>7977</v>
      </c>
      <c r="S3" s="144">
        <f>SUM(S4:S32)</f>
        <v>6505</v>
      </c>
      <c r="T3" s="144">
        <f>SUM(T4:T32)</f>
        <v>7926</v>
      </c>
      <c r="U3" s="250">
        <v>0</v>
      </c>
      <c r="W3" s="249"/>
      <c r="Z3" s="249"/>
      <c r="AD3" s="249"/>
      <c r="AG3" s="249"/>
    </row>
    <row r="4" spans="1:33" ht="12" x14ac:dyDescent="0.2">
      <c r="A4" s="122" t="str">
        <f t="shared" si="0"/>
        <v>Balfour</v>
      </c>
      <c r="B4" s="123">
        <f t="shared" ref="B4:B32" si="13">Q4/R4*100</f>
        <v>88</v>
      </c>
      <c r="C4" s="123">
        <f t="shared" ref="C4:C32" si="14">S4/T4*100</f>
        <v>100</v>
      </c>
      <c r="D4" s="124">
        <f>90</f>
        <v>90</v>
      </c>
      <c r="E4" s="124">
        <f t="shared" ref="E4:E32" si="15">SUM(1*MID(I4,1,FIND(" - ",I4)-1))</f>
        <v>70</v>
      </c>
      <c r="F4" s="124">
        <f t="shared" ref="F4:F32" si="16">SUM(1*MID(I4,FIND(" - ",I4)+2,LEN(I4)))</f>
        <v>96</v>
      </c>
      <c r="G4" s="124">
        <f t="shared" ref="G4:G32" si="17">SUM(1*MID(J4,1,FIND(" - ",J4)-1))</f>
        <v>86</v>
      </c>
      <c r="H4" s="124">
        <f t="shared" ref="H4:H32" si="18">SUM(1*MID(J4,FIND(" - ",J4)+2,LEN(J4)))</f>
        <v>100</v>
      </c>
      <c r="I4" s="129" t="str">
        <f t="shared" ref="I4:I32" si="19">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70 - 96</v>
      </c>
      <c r="J4" s="126" t="str">
        <f t="shared" ref="J4:J32" si="20">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86 - 100</v>
      </c>
      <c r="K4" s="127">
        <f t="shared" ref="K4:K32" si="21">C4-B4</f>
        <v>12</v>
      </c>
      <c r="L4" s="131">
        <f t="shared" si="10"/>
        <v>-7.0765385682721033E-2</v>
      </c>
      <c r="M4" s="131">
        <f t="shared" si="11"/>
        <v>0.31076538568272105</v>
      </c>
      <c r="N4" s="128">
        <f t="shared" si="12"/>
        <v>0</v>
      </c>
      <c r="O4" s="122" t="s">
        <v>100</v>
      </c>
      <c r="P4" s="122" t="s">
        <v>99</v>
      </c>
      <c r="Q4" s="144">
        <v>22</v>
      </c>
      <c r="R4" s="144">
        <v>25</v>
      </c>
      <c r="S4" s="144">
        <v>23</v>
      </c>
      <c r="T4" s="144">
        <v>23</v>
      </c>
      <c r="U4" s="250">
        <v>1</v>
      </c>
      <c r="W4" s="249"/>
      <c r="Z4" s="249"/>
      <c r="AB4" s="255"/>
      <c r="AD4" s="249"/>
      <c r="AG4" s="249"/>
    </row>
    <row r="5" spans="1:33" ht="12" x14ac:dyDescent="0.2">
      <c r="A5" s="122" t="str">
        <f t="shared" si="0"/>
        <v>Belford*</v>
      </c>
      <c r="B5" s="123">
        <f t="shared" si="13"/>
        <v>100</v>
      </c>
      <c r="C5" s="123">
        <f t="shared" si="14"/>
        <v>100</v>
      </c>
      <c r="D5" s="124">
        <f>90</f>
        <v>90</v>
      </c>
      <c r="E5" s="124">
        <f t="shared" si="15"/>
        <v>88</v>
      </c>
      <c r="F5" s="124">
        <f t="shared" si="16"/>
        <v>100</v>
      </c>
      <c r="G5" s="124">
        <f t="shared" si="17"/>
        <v>82</v>
      </c>
      <c r="H5" s="124">
        <f t="shared" si="18"/>
        <v>100</v>
      </c>
      <c r="I5" s="129" t="str">
        <f t="shared" si="19"/>
        <v>88 - 100</v>
      </c>
      <c r="J5" s="126" t="str">
        <f t="shared" si="20"/>
        <v>82 - 100</v>
      </c>
      <c r="K5" s="127">
        <f t="shared" si="21"/>
        <v>0</v>
      </c>
      <c r="L5" s="131">
        <f t="shared" si="10"/>
        <v>0</v>
      </c>
      <c r="M5" s="131">
        <f t="shared" si="11"/>
        <v>0</v>
      </c>
      <c r="N5" s="128">
        <f t="shared" si="12"/>
        <v>0</v>
      </c>
      <c r="O5" s="122" t="s">
        <v>150</v>
      </c>
      <c r="P5" s="122" t="s">
        <v>70</v>
      </c>
      <c r="Q5" s="144">
        <v>27</v>
      </c>
      <c r="R5" s="144">
        <v>27</v>
      </c>
      <c r="S5" s="144">
        <v>17</v>
      </c>
      <c r="T5" s="144">
        <v>17</v>
      </c>
      <c r="U5" s="250">
        <v>2</v>
      </c>
      <c r="W5" s="249"/>
      <c r="Z5" s="249"/>
      <c r="AB5" s="255"/>
      <c r="AD5" s="249"/>
      <c r="AG5" s="249"/>
    </row>
    <row r="6" spans="1:33" ht="12" x14ac:dyDescent="0.2">
      <c r="A6" s="122" t="str">
        <f t="shared" si="0"/>
        <v>Caithness*</v>
      </c>
      <c r="B6" s="123">
        <f t="shared" si="13"/>
        <v>100</v>
      </c>
      <c r="C6" s="123">
        <f t="shared" si="14"/>
        <v>100</v>
      </c>
      <c r="D6" s="124">
        <f>90</f>
        <v>90</v>
      </c>
      <c r="E6" s="124">
        <f t="shared" si="15"/>
        <v>92</v>
      </c>
      <c r="F6" s="124">
        <f t="shared" si="16"/>
        <v>100</v>
      </c>
      <c r="G6" s="124">
        <f t="shared" si="17"/>
        <v>91</v>
      </c>
      <c r="H6" s="124">
        <f t="shared" si="18"/>
        <v>100</v>
      </c>
      <c r="I6" s="129" t="str">
        <f t="shared" si="19"/>
        <v>92 - 100</v>
      </c>
      <c r="J6" s="126" t="str">
        <f t="shared" si="20"/>
        <v>91 - 100</v>
      </c>
      <c r="K6" s="127">
        <f t="shared" si="21"/>
        <v>0</v>
      </c>
      <c r="L6" s="131">
        <f t="shared" si="10"/>
        <v>0</v>
      </c>
      <c r="M6" s="131">
        <f t="shared" si="11"/>
        <v>0</v>
      </c>
      <c r="N6" s="128">
        <f t="shared" si="12"/>
        <v>0</v>
      </c>
      <c r="O6" s="122" t="s">
        <v>151</v>
      </c>
      <c r="P6" s="122" t="s">
        <v>73</v>
      </c>
      <c r="Q6" s="144">
        <v>43</v>
      </c>
      <c r="R6" s="144">
        <v>43</v>
      </c>
      <c r="S6" s="144">
        <v>41</v>
      </c>
      <c r="T6" s="144">
        <v>41</v>
      </c>
      <c r="U6" s="250">
        <v>3</v>
      </c>
      <c r="W6" s="249"/>
      <c r="Z6" s="249"/>
      <c r="AB6" s="255"/>
      <c r="AD6" s="249"/>
      <c r="AG6" s="249"/>
    </row>
    <row r="7" spans="1:33" ht="12" x14ac:dyDescent="0.2">
      <c r="A7" s="122" t="str">
        <f t="shared" si="0"/>
        <v>GCH*</v>
      </c>
      <c r="B7" s="123">
        <f t="shared" si="13"/>
        <v>100</v>
      </c>
      <c r="C7" s="123">
        <f t="shared" si="14"/>
        <v>100</v>
      </c>
      <c r="D7" s="124">
        <f>90</f>
        <v>90</v>
      </c>
      <c r="E7" s="124">
        <f t="shared" si="15"/>
        <v>91</v>
      </c>
      <c r="F7" s="124">
        <f t="shared" si="16"/>
        <v>100</v>
      </c>
      <c r="G7" s="124">
        <f t="shared" si="17"/>
        <v>91</v>
      </c>
      <c r="H7" s="124">
        <f t="shared" si="18"/>
        <v>100</v>
      </c>
      <c r="I7" s="129" t="str">
        <f t="shared" si="19"/>
        <v>91 - 100</v>
      </c>
      <c r="J7" s="126" t="str">
        <f t="shared" si="20"/>
        <v>91 - 100</v>
      </c>
      <c r="K7" s="127">
        <f t="shared" si="21"/>
        <v>0</v>
      </c>
      <c r="L7" s="131">
        <f t="shared" si="10"/>
        <v>0</v>
      </c>
      <c r="M7" s="131">
        <f t="shared" si="11"/>
        <v>0</v>
      </c>
      <c r="N7" s="128">
        <f t="shared" si="12"/>
        <v>0</v>
      </c>
      <c r="O7" s="122" t="s">
        <v>149</v>
      </c>
      <c r="P7" s="122" t="s">
        <v>51</v>
      </c>
      <c r="Q7" s="144">
        <v>37</v>
      </c>
      <c r="R7" s="144">
        <v>37</v>
      </c>
      <c r="S7" s="144">
        <v>41</v>
      </c>
      <c r="T7" s="144">
        <v>41</v>
      </c>
      <c r="U7" s="250">
        <v>4</v>
      </c>
      <c r="W7" s="249"/>
      <c r="Z7" s="249"/>
      <c r="AB7" s="255"/>
      <c r="AD7" s="249"/>
      <c r="AG7" s="249"/>
    </row>
    <row r="8" spans="1:33" ht="12" x14ac:dyDescent="0.2">
      <c r="A8" s="122" t="str">
        <f t="shared" si="0"/>
        <v>Gilbert Bain*</v>
      </c>
      <c r="B8" s="123">
        <f t="shared" si="13"/>
        <v>100</v>
      </c>
      <c r="C8" s="123">
        <f t="shared" si="14"/>
        <v>100</v>
      </c>
      <c r="D8" s="124">
        <f>90</f>
        <v>90</v>
      </c>
      <c r="E8" s="124">
        <f t="shared" si="15"/>
        <v>86</v>
      </c>
      <c r="F8" s="124">
        <f t="shared" si="16"/>
        <v>100</v>
      </c>
      <c r="G8" s="124">
        <f t="shared" si="17"/>
        <v>89</v>
      </c>
      <c r="H8" s="124">
        <f t="shared" si="18"/>
        <v>100</v>
      </c>
      <c r="I8" s="129" t="str">
        <f t="shared" si="19"/>
        <v>86 - 100</v>
      </c>
      <c r="J8" s="126" t="str">
        <f t="shared" si="20"/>
        <v>89 - 100</v>
      </c>
      <c r="K8" s="127">
        <f t="shared" si="21"/>
        <v>0</v>
      </c>
      <c r="L8" s="131">
        <f t="shared" si="10"/>
        <v>0</v>
      </c>
      <c r="M8" s="131">
        <f t="shared" si="11"/>
        <v>0</v>
      </c>
      <c r="N8" s="128">
        <f t="shared" si="12"/>
        <v>0</v>
      </c>
      <c r="O8" s="122" t="s">
        <v>167</v>
      </c>
      <c r="P8" s="122" t="s">
        <v>102</v>
      </c>
      <c r="Q8" s="144">
        <v>23</v>
      </c>
      <c r="R8" s="144">
        <v>23</v>
      </c>
      <c r="S8" s="144">
        <v>30</v>
      </c>
      <c r="T8" s="144">
        <v>30</v>
      </c>
      <c r="U8" s="250">
        <v>5</v>
      </c>
      <c r="W8" s="249"/>
      <c r="Z8" s="249"/>
      <c r="AB8" s="255"/>
      <c r="AD8" s="249"/>
      <c r="AG8" s="249"/>
    </row>
    <row r="9" spans="1:33" ht="12" x14ac:dyDescent="0.2">
      <c r="A9" s="122" t="str">
        <f t="shared" si="0"/>
        <v>Crosshouse</v>
      </c>
      <c r="B9" s="123">
        <f t="shared" si="13"/>
        <v>95.39568345323741</v>
      </c>
      <c r="C9" s="123">
        <f t="shared" si="14"/>
        <v>96.165191740412979</v>
      </c>
      <c r="D9" s="124">
        <f>90</f>
        <v>90</v>
      </c>
      <c r="E9" s="124">
        <f t="shared" si="15"/>
        <v>94</v>
      </c>
      <c r="F9" s="124">
        <f t="shared" si="16"/>
        <v>97</v>
      </c>
      <c r="G9" s="124">
        <f t="shared" si="17"/>
        <v>94</v>
      </c>
      <c r="H9" s="124">
        <f t="shared" si="18"/>
        <v>97</v>
      </c>
      <c r="I9" s="129" t="str">
        <f t="shared" si="19"/>
        <v>94 - 97</v>
      </c>
      <c r="J9" s="126" t="str">
        <f t="shared" si="20"/>
        <v>94 - 97</v>
      </c>
      <c r="K9" s="127">
        <f t="shared" si="21"/>
        <v>0.76950828717556874</v>
      </c>
      <c r="L9" s="131">
        <f t="shared" si="10"/>
        <v>-2.4133963761973062E-2</v>
      </c>
      <c r="M9" s="131">
        <f t="shared" si="11"/>
        <v>3.9524129505484437E-2</v>
      </c>
      <c r="N9" s="128">
        <f t="shared" si="12"/>
        <v>0</v>
      </c>
      <c r="O9" s="122" t="s">
        <v>44</v>
      </c>
      <c r="P9" s="122" t="s">
        <v>43</v>
      </c>
      <c r="Q9" s="144">
        <v>663</v>
      </c>
      <c r="R9" s="144">
        <v>695</v>
      </c>
      <c r="S9" s="144">
        <v>652</v>
      </c>
      <c r="T9" s="144">
        <v>678</v>
      </c>
      <c r="U9" s="250">
        <v>6</v>
      </c>
      <c r="W9" s="249"/>
      <c r="Z9" s="249"/>
      <c r="AB9" s="255"/>
      <c r="AD9" s="249"/>
      <c r="AG9" s="249"/>
    </row>
    <row r="10" spans="1:33" ht="12" x14ac:dyDescent="0.2">
      <c r="A10" s="122" t="str">
        <f t="shared" si="0"/>
        <v>Ninewells</v>
      </c>
      <c r="B10" s="123">
        <f t="shared" si="13"/>
        <v>83.083511777301936</v>
      </c>
      <c r="C10" s="123">
        <f t="shared" si="14"/>
        <v>94.669509594882726</v>
      </c>
      <c r="D10" s="124">
        <f>90</f>
        <v>90</v>
      </c>
      <c r="E10" s="124">
        <f t="shared" si="15"/>
        <v>79</v>
      </c>
      <c r="F10" s="124">
        <f t="shared" si="16"/>
        <v>86</v>
      </c>
      <c r="G10" s="124">
        <f t="shared" si="17"/>
        <v>92</v>
      </c>
      <c r="H10" s="124">
        <f t="shared" si="18"/>
        <v>96</v>
      </c>
      <c r="I10" s="129" t="str">
        <f t="shared" si="19"/>
        <v>79 - 86</v>
      </c>
      <c r="J10" s="126" t="str">
        <f t="shared" si="20"/>
        <v>92 - 96</v>
      </c>
      <c r="K10" s="127">
        <f t="shared" si="21"/>
        <v>11.58599781758079</v>
      </c>
      <c r="L10" s="131">
        <f t="shared" si="10"/>
        <v>5.6531352165351427E-2</v>
      </c>
      <c r="M10" s="131">
        <f t="shared" si="11"/>
        <v>0.17518860418626447</v>
      </c>
      <c r="N10" s="128">
        <f t="shared" si="12"/>
        <v>1</v>
      </c>
      <c r="O10" s="122" t="s">
        <v>106</v>
      </c>
      <c r="P10" s="122" t="s">
        <v>105</v>
      </c>
      <c r="Q10" s="144">
        <v>388</v>
      </c>
      <c r="R10" s="144">
        <v>467</v>
      </c>
      <c r="S10" s="144">
        <v>444</v>
      </c>
      <c r="T10" s="144">
        <v>469</v>
      </c>
      <c r="U10" s="250">
        <v>7</v>
      </c>
      <c r="W10" s="249"/>
      <c r="Z10" s="249"/>
      <c r="AB10" s="255"/>
      <c r="AD10" s="249"/>
      <c r="AG10" s="249"/>
    </row>
    <row r="11" spans="1:33" ht="12" x14ac:dyDescent="0.2">
      <c r="A11" s="122" t="str">
        <f t="shared" si="0"/>
        <v>Western Isles</v>
      </c>
      <c r="B11" s="123">
        <f t="shared" si="13"/>
        <v>88.888888888888886</v>
      </c>
      <c r="C11" s="123">
        <f t="shared" si="14"/>
        <v>92.857142857142861</v>
      </c>
      <c r="D11" s="124">
        <f>90</f>
        <v>90</v>
      </c>
      <c r="E11" s="124">
        <f t="shared" si="15"/>
        <v>75</v>
      </c>
      <c r="F11" s="124">
        <f t="shared" si="16"/>
        <v>96</v>
      </c>
      <c r="G11" s="124">
        <f t="shared" si="17"/>
        <v>77</v>
      </c>
      <c r="H11" s="124">
        <f t="shared" si="18"/>
        <v>98</v>
      </c>
      <c r="I11" s="129" t="str">
        <f t="shared" si="19"/>
        <v>75 - 96</v>
      </c>
      <c r="J11" s="126" t="str">
        <f t="shared" si="20"/>
        <v>77 - 98</v>
      </c>
      <c r="K11" s="127">
        <f t="shared" si="21"/>
        <v>3.9682539682539755</v>
      </c>
      <c r="L11" s="131">
        <f t="shared" si="10"/>
        <v>-0.17018502058462248</v>
      </c>
      <c r="M11" s="131">
        <f t="shared" si="11"/>
        <v>0.24955009994970201</v>
      </c>
      <c r="N11" s="128">
        <f t="shared" si="12"/>
        <v>0</v>
      </c>
      <c r="O11" s="122" t="s">
        <v>21</v>
      </c>
      <c r="P11" s="122" t="s">
        <v>114</v>
      </c>
      <c r="Q11" s="144">
        <v>32</v>
      </c>
      <c r="R11" s="144">
        <v>36</v>
      </c>
      <c r="S11" s="144">
        <v>26</v>
      </c>
      <c r="T11" s="144">
        <v>28</v>
      </c>
      <c r="U11" s="250">
        <v>8</v>
      </c>
      <c r="W11" s="249"/>
      <c r="Z11" s="249"/>
      <c r="AB11" s="255"/>
      <c r="AD11" s="249"/>
      <c r="AG11" s="249"/>
    </row>
    <row r="12" spans="1:33" ht="12" x14ac:dyDescent="0.2">
      <c r="A12" s="122" t="str">
        <f t="shared" si="0"/>
        <v>Monklands</v>
      </c>
      <c r="B12" s="123">
        <f t="shared" si="13"/>
        <v>85.440613026819918</v>
      </c>
      <c r="C12" s="123">
        <f t="shared" si="14"/>
        <v>92.796610169491515</v>
      </c>
      <c r="D12" s="124">
        <f>90</f>
        <v>90</v>
      </c>
      <c r="E12" s="124">
        <f t="shared" si="15"/>
        <v>81</v>
      </c>
      <c r="F12" s="124">
        <f t="shared" si="16"/>
        <v>89</v>
      </c>
      <c r="G12" s="124">
        <f t="shared" si="17"/>
        <v>89</v>
      </c>
      <c r="H12" s="124">
        <f t="shared" si="18"/>
        <v>95</v>
      </c>
      <c r="I12" s="129" t="str">
        <f t="shared" si="19"/>
        <v>81 - 89</v>
      </c>
      <c r="J12" s="126" t="str">
        <f t="shared" si="20"/>
        <v>89 - 95</v>
      </c>
      <c r="K12" s="127">
        <f t="shared" si="21"/>
        <v>7.3559971426715975</v>
      </c>
      <c r="L12" s="131">
        <f t="shared" si="10"/>
        <v>-7.3502140852239328E-3</v>
      </c>
      <c r="M12" s="131">
        <f t="shared" si="11"/>
        <v>0.15447015693865593</v>
      </c>
      <c r="N12" s="128">
        <f t="shared" si="12"/>
        <v>0</v>
      </c>
      <c r="O12" s="122" t="s">
        <v>86</v>
      </c>
      <c r="P12" s="122" t="s">
        <v>85</v>
      </c>
      <c r="Q12" s="144">
        <v>223</v>
      </c>
      <c r="R12" s="144">
        <v>261</v>
      </c>
      <c r="S12" s="144">
        <v>219</v>
      </c>
      <c r="T12" s="144">
        <v>236</v>
      </c>
      <c r="U12" s="250">
        <v>9</v>
      </c>
      <c r="W12" s="249"/>
      <c r="Z12" s="249"/>
      <c r="AB12" s="255"/>
      <c r="AD12" s="249"/>
      <c r="AG12" s="249"/>
    </row>
    <row r="13" spans="1:33" ht="12" x14ac:dyDescent="0.25">
      <c r="A13" s="122" t="str">
        <f t="shared" si="0"/>
        <v>IRH</v>
      </c>
      <c r="B13" s="123">
        <f t="shared" si="13"/>
        <v>90.686274509803923</v>
      </c>
      <c r="C13" s="123">
        <f t="shared" si="14"/>
        <v>89.949748743718601</v>
      </c>
      <c r="D13" s="124">
        <f>90</f>
        <v>90</v>
      </c>
      <c r="E13" s="124">
        <f t="shared" si="15"/>
        <v>86</v>
      </c>
      <c r="F13" s="124">
        <f t="shared" si="16"/>
        <v>94</v>
      </c>
      <c r="G13" s="124">
        <f t="shared" si="17"/>
        <v>85</v>
      </c>
      <c r="H13" s="124">
        <f t="shared" si="18"/>
        <v>93</v>
      </c>
      <c r="I13" s="129" t="str">
        <f t="shared" si="19"/>
        <v>86 - 94</v>
      </c>
      <c r="J13" s="126" t="str">
        <f t="shared" si="20"/>
        <v>85 - 93</v>
      </c>
      <c r="K13" s="127">
        <f t="shared" si="21"/>
        <v>-0.73652576608532172</v>
      </c>
      <c r="L13" s="131">
        <f t="shared" si="10"/>
        <v>-9.3857227424396297E-2</v>
      </c>
      <c r="M13" s="131">
        <f t="shared" si="11"/>
        <v>7.9126712102689747E-2</v>
      </c>
      <c r="N13" s="128">
        <f t="shared" si="12"/>
        <v>0</v>
      </c>
      <c r="O13" s="122" t="s">
        <v>66</v>
      </c>
      <c r="P13" s="122" t="s">
        <v>65</v>
      </c>
      <c r="Q13" s="144">
        <v>185</v>
      </c>
      <c r="R13" s="144">
        <v>204</v>
      </c>
      <c r="S13" s="144">
        <v>179</v>
      </c>
      <c r="T13" s="144">
        <v>199</v>
      </c>
      <c r="U13" s="250">
        <v>10</v>
      </c>
      <c r="W13" s="249"/>
      <c r="Z13" s="249"/>
      <c r="AA13" s="257"/>
      <c r="AB13" s="255"/>
      <c r="AD13" s="249"/>
      <c r="AG13" s="249"/>
    </row>
    <row r="14" spans="1:33" ht="12" x14ac:dyDescent="0.25">
      <c r="A14" s="122" t="str">
        <f t="shared" si="0"/>
        <v>Hairmyres</v>
      </c>
      <c r="B14" s="123">
        <f t="shared" si="13"/>
        <v>91.666666666666657</v>
      </c>
      <c r="C14" s="123">
        <f t="shared" si="14"/>
        <v>89.922480620155042</v>
      </c>
      <c r="D14" s="124">
        <f>90</f>
        <v>90</v>
      </c>
      <c r="E14" s="124">
        <f t="shared" si="15"/>
        <v>88</v>
      </c>
      <c r="F14" s="124">
        <f t="shared" si="16"/>
        <v>94</v>
      </c>
      <c r="G14" s="124">
        <f t="shared" si="17"/>
        <v>86</v>
      </c>
      <c r="H14" s="124">
        <f t="shared" si="18"/>
        <v>93</v>
      </c>
      <c r="I14" s="129" t="str">
        <f t="shared" si="19"/>
        <v>88 - 94</v>
      </c>
      <c r="J14" s="126" t="str">
        <f t="shared" si="20"/>
        <v>86 - 93</v>
      </c>
      <c r="K14" s="127">
        <f t="shared" si="21"/>
        <v>-1.744186046511615</v>
      </c>
      <c r="L14" s="131">
        <f t="shared" si="10"/>
        <v>-9.173143046035423E-2</v>
      </c>
      <c r="M14" s="131">
        <f t="shared" si="11"/>
        <v>5.6847709530121832E-2</v>
      </c>
      <c r="N14" s="128">
        <f t="shared" si="12"/>
        <v>0</v>
      </c>
      <c r="O14" s="122" t="s">
        <v>83</v>
      </c>
      <c r="P14" s="122" t="s">
        <v>82</v>
      </c>
      <c r="Q14" s="144">
        <v>242</v>
      </c>
      <c r="R14" s="144">
        <v>264</v>
      </c>
      <c r="S14" s="144">
        <v>232</v>
      </c>
      <c r="T14" s="144">
        <v>258</v>
      </c>
      <c r="U14" s="250">
        <v>11</v>
      </c>
      <c r="W14" s="249"/>
      <c r="Z14" s="249"/>
      <c r="AA14" s="257"/>
      <c r="AB14" s="255"/>
      <c r="AD14" s="249"/>
      <c r="AG14" s="249"/>
    </row>
    <row r="15" spans="1:33" ht="12" x14ac:dyDescent="0.2">
      <c r="A15" s="122" t="str">
        <f t="shared" si="0"/>
        <v>ARI</v>
      </c>
      <c r="B15" s="123">
        <f t="shared" si="13"/>
        <v>79.417122040072869</v>
      </c>
      <c r="C15" s="123">
        <f t="shared" si="14"/>
        <v>86.980108499095849</v>
      </c>
      <c r="D15" s="124">
        <f>90</f>
        <v>90</v>
      </c>
      <c r="E15" s="124">
        <f t="shared" si="15"/>
        <v>76</v>
      </c>
      <c r="F15" s="124">
        <f t="shared" si="16"/>
        <v>83</v>
      </c>
      <c r="G15" s="124">
        <f t="shared" si="17"/>
        <v>84</v>
      </c>
      <c r="H15" s="124">
        <f t="shared" si="18"/>
        <v>90</v>
      </c>
      <c r="I15" s="129" t="str">
        <f t="shared" si="19"/>
        <v>76 - 83</v>
      </c>
      <c r="J15" s="126" t="str">
        <f t="shared" si="20"/>
        <v>84 - 90</v>
      </c>
      <c r="K15" s="127">
        <f t="shared" si="21"/>
        <v>7.5629864590229801</v>
      </c>
      <c r="L15" s="131">
        <f t="shared" si="10"/>
        <v>9.8306888778249696E-3</v>
      </c>
      <c r="M15" s="131">
        <f t="shared" si="11"/>
        <v>0.14142904030263465</v>
      </c>
      <c r="N15" s="128">
        <f t="shared" si="12"/>
        <v>1</v>
      </c>
      <c r="O15" s="122" t="s">
        <v>140</v>
      </c>
      <c r="P15" s="122" t="s">
        <v>58</v>
      </c>
      <c r="Q15" s="144">
        <v>436</v>
      </c>
      <c r="R15" s="144">
        <v>549</v>
      </c>
      <c r="S15" s="144">
        <v>481</v>
      </c>
      <c r="T15" s="144">
        <v>553</v>
      </c>
      <c r="U15" s="250">
        <v>12</v>
      </c>
      <c r="W15" s="249"/>
      <c r="Z15" s="249"/>
      <c r="AB15" s="255"/>
      <c r="AD15" s="249"/>
      <c r="AG15" s="249"/>
    </row>
    <row r="16" spans="1:33" ht="12" x14ac:dyDescent="0.2">
      <c r="A16" s="122" t="str">
        <f t="shared" si="0"/>
        <v>QUEH</v>
      </c>
      <c r="B16" s="123">
        <f t="shared" si="13"/>
        <v>86.58777120315581</v>
      </c>
      <c r="C16" s="123">
        <f t="shared" si="14"/>
        <v>86.455026455026456</v>
      </c>
      <c r="D16" s="124">
        <f>90</f>
        <v>90</v>
      </c>
      <c r="E16" s="124">
        <f t="shared" si="15"/>
        <v>84</v>
      </c>
      <c r="F16" s="124">
        <f t="shared" si="16"/>
        <v>89</v>
      </c>
      <c r="G16" s="124">
        <f t="shared" si="17"/>
        <v>84</v>
      </c>
      <c r="H16" s="124">
        <f t="shared" si="18"/>
        <v>88</v>
      </c>
      <c r="I16" s="129" t="str">
        <f t="shared" si="19"/>
        <v>84 - 89</v>
      </c>
      <c r="J16" s="126" t="str">
        <f t="shared" si="20"/>
        <v>84 - 88</v>
      </c>
      <c r="K16" s="127">
        <f t="shared" si="21"/>
        <v>-0.13274474812935466</v>
      </c>
      <c r="L16" s="131">
        <f t="shared" si="10"/>
        <v>-4.6652165088490266E-2</v>
      </c>
      <c r="M16" s="131">
        <f t="shared" si="11"/>
        <v>4.399727012590296E-2</v>
      </c>
      <c r="N16" s="128">
        <f t="shared" si="12"/>
        <v>0</v>
      </c>
      <c r="O16" s="122" t="s">
        <v>241</v>
      </c>
      <c r="P16" s="122" t="s">
        <v>185</v>
      </c>
      <c r="Q16" s="144">
        <v>878</v>
      </c>
      <c r="R16" s="144">
        <v>1014</v>
      </c>
      <c r="S16" s="144">
        <v>817</v>
      </c>
      <c r="T16" s="144">
        <v>945</v>
      </c>
      <c r="U16" s="250">
        <v>13</v>
      </c>
      <c r="W16" s="249"/>
      <c r="Z16" s="249"/>
      <c r="AB16" s="255"/>
      <c r="AD16" s="249"/>
      <c r="AG16" s="249"/>
    </row>
    <row r="17" spans="1:33" ht="12" x14ac:dyDescent="0.2">
      <c r="A17" s="122" t="str">
        <f t="shared" si="0"/>
        <v>GRI</v>
      </c>
      <c r="B17" s="123">
        <f t="shared" si="13"/>
        <v>86.402753872633383</v>
      </c>
      <c r="C17" s="123">
        <f t="shared" si="14"/>
        <v>85.790408525754884</v>
      </c>
      <c r="D17" s="124">
        <f>90</f>
        <v>90</v>
      </c>
      <c r="E17" s="124">
        <f t="shared" si="15"/>
        <v>83</v>
      </c>
      <c r="F17" s="124">
        <f t="shared" si="16"/>
        <v>89</v>
      </c>
      <c r="G17" s="124">
        <f t="shared" si="17"/>
        <v>83</v>
      </c>
      <c r="H17" s="124">
        <f t="shared" si="18"/>
        <v>88</v>
      </c>
      <c r="I17" s="129" t="str">
        <f t="shared" si="19"/>
        <v>83 - 89</v>
      </c>
      <c r="J17" s="126" t="str">
        <f t="shared" si="20"/>
        <v>83 - 88</v>
      </c>
      <c r="K17" s="127">
        <f t="shared" si="21"/>
        <v>-0.61234534687849873</v>
      </c>
      <c r="L17" s="131">
        <f t="shared" si="10"/>
        <v>-6.6186617127693803E-2</v>
      </c>
      <c r="M17" s="131">
        <f t="shared" si="11"/>
        <v>5.3939710190123662E-2</v>
      </c>
      <c r="N17" s="128">
        <f t="shared" si="12"/>
        <v>0</v>
      </c>
      <c r="O17" s="122" t="s">
        <v>142</v>
      </c>
      <c r="P17" s="122" t="s">
        <v>63</v>
      </c>
      <c r="Q17" s="144">
        <v>502</v>
      </c>
      <c r="R17" s="144">
        <v>581</v>
      </c>
      <c r="S17" s="144">
        <v>483</v>
      </c>
      <c r="T17" s="144">
        <v>563</v>
      </c>
      <c r="U17" s="250">
        <v>14</v>
      </c>
      <c r="W17" s="249"/>
      <c r="Z17" s="249"/>
      <c r="AB17" s="255"/>
      <c r="AD17" s="249"/>
      <c r="AG17" s="249"/>
    </row>
    <row r="18" spans="1:33" ht="12" x14ac:dyDescent="0.2">
      <c r="A18" s="122" t="str">
        <f t="shared" si="0"/>
        <v>Wishaw</v>
      </c>
      <c r="B18" s="123">
        <f t="shared" si="13"/>
        <v>86.08695652173914</v>
      </c>
      <c r="C18" s="123">
        <f t="shared" si="14"/>
        <v>83.569405099150146</v>
      </c>
      <c r="D18" s="124">
        <f>90</f>
        <v>90</v>
      </c>
      <c r="E18" s="124">
        <f t="shared" si="15"/>
        <v>82</v>
      </c>
      <c r="F18" s="124">
        <f t="shared" si="16"/>
        <v>89</v>
      </c>
      <c r="G18" s="124">
        <f t="shared" si="17"/>
        <v>79</v>
      </c>
      <c r="H18" s="124">
        <f t="shared" si="18"/>
        <v>87</v>
      </c>
      <c r="I18" s="129" t="str">
        <f t="shared" si="19"/>
        <v>82 - 89</v>
      </c>
      <c r="J18" s="126" t="str">
        <f t="shared" si="20"/>
        <v>79 - 87</v>
      </c>
      <c r="K18" s="127">
        <f t="shared" si="21"/>
        <v>-2.5175514225889941</v>
      </c>
      <c r="L18" s="131">
        <f t="shared" si="10"/>
        <v>-0.10481344963523215</v>
      </c>
      <c r="M18" s="131">
        <f t="shared" si="11"/>
        <v>5.4462421183452292E-2</v>
      </c>
      <c r="N18" s="128">
        <f t="shared" si="12"/>
        <v>0</v>
      </c>
      <c r="O18" s="122" t="s">
        <v>89</v>
      </c>
      <c r="P18" s="122" t="s">
        <v>88</v>
      </c>
      <c r="Q18" s="144">
        <v>297</v>
      </c>
      <c r="R18" s="144">
        <v>345</v>
      </c>
      <c r="S18" s="144">
        <v>295</v>
      </c>
      <c r="T18" s="144">
        <v>353</v>
      </c>
      <c r="U18" s="250">
        <v>15</v>
      </c>
      <c r="W18" s="249"/>
      <c r="Z18" s="249"/>
      <c r="AB18" s="255"/>
      <c r="AD18" s="249"/>
      <c r="AG18" s="249"/>
    </row>
    <row r="19" spans="1:33" ht="12" x14ac:dyDescent="0.2">
      <c r="A19" s="122" t="str">
        <f t="shared" si="0"/>
        <v>VHK</v>
      </c>
      <c r="B19" s="123">
        <f t="shared" si="13"/>
        <v>89.087301587301596</v>
      </c>
      <c r="C19" s="123">
        <f t="shared" si="14"/>
        <v>83.333333333333343</v>
      </c>
      <c r="D19" s="124">
        <f>90</f>
        <v>90</v>
      </c>
      <c r="E19" s="124">
        <f t="shared" si="15"/>
        <v>86</v>
      </c>
      <c r="F19" s="124">
        <f t="shared" si="16"/>
        <v>92</v>
      </c>
      <c r="G19" s="124">
        <f t="shared" si="17"/>
        <v>80</v>
      </c>
      <c r="H19" s="124">
        <f t="shared" si="18"/>
        <v>86</v>
      </c>
      <c r="I19" s="129" t="str">
        <f t="shared" si="19"/>
        <v>86 - 92</v>
      </c>
      <c r="J19" s="126" t="str">
        <f t="shared" si="20"/>
        <v>80 - 86</v>
      </c>
      <c r="K19" s="127">
        <f t="shared" si="21"/>
        <v>-5.7539682539682531</v>
      </c>
      <c r="L19" s="131">
        <f t="shared" si="10"/>
        <v>-0.11691719764526454</v>
      </c>
      <c r="M19" s="131">
        <f t="shared" si="11"/>
        <v>1.8378325658994291E-3</v>
      </c>
      <c r="N19" s="128">
        <f t="shared" si="12"/>
        <v>0</v>
      </c>
      <c r="O19" s="122" t="s">
        <v>139</v>
      </c>
      <c r="P19" s="122" t="s">
        <v>159</v>
      </c>
      <c r="Q19" s="144">
        <v>449</v>
      </c>
      <c r="R19" s="144">
        <v>504</v>
      </c>
      <c r="S19" s="144">
        <v>535</v>
      </c>
      <c r="T19" s="144">
        <v>642</v>
      </c>
      <c r="U19" s="250">
        <v>16</v>
      </c>
      <c r="W19" s="249"/>
      <c r="Z19" s="249"/>
      <c r="AB19" s="255"/>
      <c r="AD19" s="249"/>
      <c r="AG19" s="249"/>
    </row>
    <row r="20" spans="1:33" ht="12" x14ac:dyDescent="0.2">
      <c r="A20" s="122" t="str">
        <f t="shared" si="0"/>
        <v>FVRH</v>
      </c>
      <c r="B20" s="123">
        <f t="shared" si="13"/>
        <v>87.553648068669531</v>
      </c>
      <c r="C20" s="123">
        <f t="shared" si="14"/>
        <v>80.769230769230774</v>
      </c>
      <c r="D20" s="124">
        <f>90</f>
        <v>90</v>
      </c>
      <c r="E20" s="124">
        <f t="shared" si="15"/>
        <v>84</v>
      </c>
      <c r="F20" s="124">
        <f t="shared" si="16"/>
        <v>90</v>
      </c>
      <c r="G20" s="124">
        <f t="shared" si="17"/>
        <v>77</v>
      </c>
      <c r="H20" s="124">
        <f t="shared" si="18"/>
        <v>84</v>
      </c>
      <c r="I20" s="129" t="str">
        <f t="shared" si="19"/>
        <v>84 - 90</v>
      </c>
      <c r="J20" s="126" t="str">
        <f t="shared" si="20"/>
        <v>77 - 84</v>
      </c>
      <c r="K20" s="127">
        <f t="shared" si="21"/>
        <v>-6.7844172994387577</v>
      </c>
      <c r="L20" s="131">
        <f t="shared" si="10"/>
        <v>-0.13765863261328876</v>
      </c>
      <c r="M20" s="131">
        <f t="shared" si="11"/>
        <v>1.9702866245135398E-3</v>
      </c>
      <c r="N20" s="128">
        <f t="shared" si="12"/>
        <v>0</v>
      </c>
      <c r="O20" s="122" t="s">
        <v>141</v>
      </c>
      <c r="P20" s="122" t="s">
        <v>56</v>
      </c>
      <c r="Q20" s="144">
        <v>408</v>
      </c>
      <c r="R20" s="144">
        <v>466</v>
      </c>
      <c r="S20" s="144">
        <v>378</v>
      </c>
      <c r="T20" s="144">
        <v>468</v>
      </c>
      <c r="U20" s="250">
        <v>17</v>
      </c>
      <c r="W20" s="249"/>
      <c r="Z20" s="249"/>
      <c r="AB20" s="255"/>
      <c r="AD20" s="249"/>
      <c r="AG20" s="249"/>
    </row>
    <row r="21" spans="1:33" ht="12" x14ac:dyDescent="0.2">
      <c r="A21" s="122" t="str">
        <f t="shared" si="0"/>
        <v>PRI</v>
      </c>
      <c r="B21" s="123">
        <f t="shared" si="13"/>
        <v>75.401069518716582</v>
      </c>
      <c r="C21" s="123">
        <f t="shared" si="14"/>
        <v>80.745341614906835</v>
      </c>
      <c r="D21" s="124">
        <f>90</f>
        <v>90</v>
      </c>
      <c r="E21" s="124">
        <f t="shared" si="15"/>
        <v>69</v>
      </c>
      <c r="F21" s="124">
        <f t="shared" si="16"/>
        <v>81</v>
      </c>
      <c r="G21" s="124">
        <f t="shared" si="17"/>
        <v>74</v>
      </c>
      <c r="H21" s="124">
        <f t="shared" si="18"/>
        <v>86</v>
      </c>
      <c r="I21" s="129" t="str">
        <f t="shared" si="19"/>
        <v>69 - 81</v>
      </c>
      <c r="J21" s="126" t="str">
        <f t="shared" si="20"/>
        <v>74 - 86</v>
      </c>
      <c r="K21" s="127">
        <f t="shared" si="21"/>
        <v>5.3442720961902523</v>
      </c>
      <c r="L21" s="131">
        <f t="shared" si="10"/>
        <v>-7.6422228373340506E-2</v>
      </c>
      <c r="M21" s="131">
        <f t="shared" si="11"/>
        <v>0.18330767029714551</v>
      </c>
      <c r="N21" s="128">
        <f t="shared" si="12"/>
        <v>0</v>
      </c>
      <c r="O21" s="122" t="s">
        <v>109</v>
      </c>
      <c r="P21" s="122" t="s">
        <v>108</v>
      </c>
      <c r="Q21" s="144">
        <v>141</v>
      </c>
      <c r="R21" s="144">
        <v>187</v>
      </c>
      <c r="S21" s="144">
        <v>130</v>
      </c>
      <c r="T21" s="144">
        <v>161</v>
      </c>
      <c r="U21" s="250">
        <v>18</v>
      </c>
      <c r="W21" s="249"/>
      <c r="Z21" s="249"/>
      <c r="AB21" s="255"/>
      <c r="AD21" s="249"/>
      <c r="AG21" s="249"/>
    </row>
    <row r="22" spans="1:33" ht="12" x14ac:dyDescent="0.2">
      <c r="A22" s="122" t="str">
        <f t="shared" si="0"/>
        <v>DGRI</v>
      </c>
      <c r="B22" s="123">
        <f t="shared" si="13"/>
        <v>68.30601092896174</v>
      </c>
      <c r="C22" s="123">
        <f t="shared" si="14"/>
        <v>78.10650887573965</v>
      </c>
      <c r="D22" s="124">
        <f>90</f>
        <v>90</v>
      </c>
      <c r="E22" s="124">
        <f t="shared" si="15"/>
        <v>61</v>
      </c>
      <c r="F22" s="124">
        <f t="shared" si="16"/>
        <v>75</v>
      </c>
      <c r="G22" s="124">
        <f t="shared" si="17"/>
        <v>71</v>
      </c>
      <c r="H22" s="124">
        <f t="shared" si="18"/>
        <v>84</v>
      </c>
      <c r="I22" s="129" t="str">
        <f t="shared" si="19"/>
        <v>61 - 75</v>
      </c>
      <c r="J22" s="126" t="str">
        <f t="shared" si="20"/>
        <v>71 - 84</v>
      </c>
      <c r="K22" s="127">
        <f t="shared" si="21"/>
        <v>9.8004979467779094</v>
      </c>
      <c r="L22" s="131">
        <f t="shared" si="10"/>
        <v>-3.9506800516128288E-2</v>
      </c>
      <c r="M22" s="131">
        <f t="shared" si="11"/>
        <v>0.23551675945168624</v>
      </c>
      <c r="N22" s="128">
        <f t="shared" si="12"/>
        <v>0</v>
      </c>
      <c r="O22" s="122" t="s">
        <v>49</v>
      </c>
      <c r="P22" s="122" t="s">
        <v>48</v>
      </c>
      <c r="Q22" s="144">
        <v>125</v>
      </c>
      <c r="R22" s="144">
        <v>183</v>
      </c>
      <c r="S22" s="144">
        <v>132</v>
      </c>
      <c r="T22" s="144">
        <v>169</v>
      </c>
      <c r="U22" s="250">
        <v>19</v>
      </c>
      <c r="W22" s="249"/>
      <c r="Z22" s="249"/>
      <c r="AB22" s="255"/>
      <c r="AD22" s="249"/>
      <c r="AG22" s="249"/>
    </row>
    <row r="23" spans="1:33" ht="12" x14ac:dyDescent="0.2">
      <c r="A23" s="122" t="str">
        <f t="shared" si="0"/>
        <v>SJH</v>
      </c>
      <c r="B23" s="123">
        <f t="shared" si="13"/>
        <v>80.603448275862064</v>
      </c>
      <c r="C23" s="123">
        <f t="shared" si="14"/>
        <v>76.818181818181813</v>
      </c>
      <c r="D23" s="124">
        <f>90</f>
        <v>90</v>
      </c>
      <c r="E23" s="124">
        <f t="shared" si="15"/>
        <v>75</v>
      </c>
      <c r="F23" s="124">
        <f t="shared" si="16"/>
        <v>85</v>
      </c>
      <c r="G23" s="124">
        <f t="shared" si="17"/>
        <v>71</v>
      </c>
      <c r="H23" s="124">
        <f t="shared" si="18"/>
        <v>82</v>
      </c>
      <c r="I23" s="129" t="str">
        <f t="shared" si="19"/>
        <v>75 - 85</v>
      </c>
      <c r="J23" s="126" t="str">
        <f t="shared" si="20"/>
        <v>71 - 82</v>
      </c>
      <c r="K23" s="127">
        <f t="shared" si="21"/>
        <v>-3.7852664576802511</v>
      </c>
      <c r="L23" s="131">
        <f t="shared" si="10"/>
        <v>-0.15089937048476185</v>
      </c>
      <c r="M23" s="131">
        <f t="shared" si="11"/>
        <v>7.5194041331156897E-2</v>
      </c>
      <c r="N23" s="128">
        <f t="shared" si="12"/>
        <v>0</v>
      </c>
      <c r="O23" s="122" t="s">
        <v>94</v>
      </c>
      <c r="P23" s="122" t="s">
        <v>93</v>
      </c>
      <c r="Q23" s="144">
        <v>187</v>
      </c>
      <c r="R23" s="144">
        <v>232</v>
      </c>
      <c r="S23" s="144">
        <v>169</v>
      </c>
      <c r="T23" s="144">
        <v>220</v>
      </c>
      <c r="U23" s="250">
        <v>20</v>
      </c>
      <c r="W23" s="249"/>
      <c r="Z23" s="249"/>
      <c r="AB23" s="255"/>
      <c r="AD23" s="249"/>
      <c r="AG23" s="249"/>
    </row>
    <row r="24" spans="1:33" ht="12" x14ac:dyDescent="0.2">
      <c r="A24" s="122" t="str">
        <f t="shared" si="0"/>
        <v>Dr Grays</v>
      </c>
      <c r="B24" s="123">
        <f t="shared" si="13"/>
        <v>67.857142857142861</v>
      </c>
      <c r="C24" s="123">
        <f t="shared" si="14"/>
        <v>76.377952755905511</v>
      </c>
      <c r="D24" s="124">
        <f>90</f>
        <v>90</v>
      </c>
      <c r="E24" s="124">
        <f t="shared" si="15"/>
        <v>59</v>
      </c>
      <c r="F24" s="124">
        <f t="shared" si="16"/>
        <v>76</v>
      </c>
      <c r="G24" s="124">
        <f t="shared" si="17"/>
        <v>68</v>
      </c>
      <c r="H24" s="124">
        <f t="shared" si="18"/>
        <v>83</v>
      </c>
      <c r="I24" s="129" t="str">
        <f t="shared" si="19"/>
        <v>59 - 76</v>
      </c>
      <c r="J24" s="126" t="str">
        <f t="shared" si="20"/>
        <v>68 - 83</v>
      </c>
      <c r="K24" s="127">
        <f t="shared" si="21"/>
        <v>8.5208098987626499</v>
      </c>
      <c r="L24" s="131">
        <f t="shared" si="10"/>
        <v>-8.513626023815174E-2</v>
      </c>
      <c r="M24" s="131">
        <f t="shared" si="11"/>
        <v>0.25555245821340472</v>
      </c>
      <c r="N24" s="128">
        <f t="shared" si="12"/>
        <v>0</v>
      </c>
      <c r="O24" s="122" t="s">
        <v>61</v>
      </c>
      <c r="P24" s="122" t="s">
        <v>60</v>
      </c>
      <c r="Q24" s="144">
        <v>76</v>
      </c>
      <c r="R24" s="144">
        <v>112</v>
      </c>
      <c r="S24" s="144">
        <v>97</v>
      </c>
      <c r="T24" s="144">
        <v>127</v>
      </c>
      <c r="U24" s="250">
        <v>21</v>
      </c>
      <c r="W24" s="249"/>
      <c r="Z24" s="249"/>
      <c r="AB24" s="255"/>
      <c r="AD24" s="249"/>
      <c r="AG24" s="249"/>
    </row>
    <row r="25" spans="1:33" ht="12" x14ac:dyDescent="0.25">
      <c r="A25" s="122" t="str">
        <f t="shared" si="0"/>
        <v>Borders</v>
      </c>
      <c r="B25" s="123">
        <f t="shared" si="13"/>
        <v>75</v>
      </c>
      <c r="C25" s="123">
        <f t="shared" si="14"/>
        <v>74.647887323943664</v>
      </c>
      <c r="D25" s="124">
        <f>90</f>
        <v>90</v>
      </c>
      <c r="E25" s="124">
        <f t="shared" si="15"/>
        <v>68</v>
      </c>
      <c r="F25" s="124">
        <f t="shared" si="16"/>
        <v>81</v>
      </c>
      <c r="G25" s="124">
        <f t="shared" si="17"/>
        <v>67</v>
      </c>
      <c r="H25" s="124">
        <f t="shared" si="18"/>
        <v>81</v>
      </c>
      <c r="I25" s="129" t="str">
        <f t="shared" si="19"/>
        <v>68 - 81</v>
      </c>
      <c r="J25" s="126" t="str">
        <f t="shared" si="20"/>
        <v>67 - 81</v>
      </c>
      <c r="K25" s="127">
        <f t="shared" si="21"/>
        <v>-0.35211267605633623</v>
      </c>
      <c r="L25" s="131">
        <f t="shared" si="10"/>
        <v>-0.15221400339217586</v>
      </c>
      <c r="M25" s="131">
        <f t="shared" si="11"/>
        <v>0.14517174987104911</v>
      </c>
      <c r="N25" s="128">
        <f t="shared" si="12"/>
        <v>0</v>
      </c>
      <c r="O25" s="122" t="s">
        <v>12</v>
      </c>
      <c r="P25" s="122" t="s">
        <v>46</v>
      </c>
      <c r="Q25" s="144">
        <v>114</v>
      </c>
      <c r="R25" s="144">
        <v>152</v>
      </c>
      <c r="S25" s="144">
        <v>106</v>
      </c>
      <c r="T25" s="144">
        <v>142</v>
      </c>
      <c r="U25" s="250">
        <v>22</v>
      </c>
      <c r="W25" s="249"/>
      <c r="Z25" s="249"/>
      <c r="AA25" s="257"/>
      <c r="AB25" s="255"/>
      <c r="AD25" s="249"/>
      <c r="AG25" s="249"/>
    </row>
    <row r="26" spans="1:33" ht="12" x14ac:dyDescent="0.2">
      <c r="A26" s="122" t="str">
        <f t="shared" si="0"/>
        <v>RIE</v>
      </c>
      <c r="B26" s="123">
        <f t="shared" si="13"/>
        <v>72.876712328767127</v>
      </c>
      <c r="C26" s="123">
        <f t="shared" si="14"/>
        <v>73.033707865168537</v>
      </c>
      <c r="D26" s="124">
        <f>90</f>
        <v>90</v>
      </c>
      <c r="E26" s="124">
        <f t="shared" si="15"/>
        <v>70</v>
      </c>
      <c r="F26" s="124">
        <f t="shared" si="16"/>
        <v>76</v>
      </c>
      <c r="G26" s="124">
        <f t="shared" si="17"/>
        <v>70</v>
      </c>
      <c r="H26" s="124">
        <f t="shared" si="18"/>
        <v>76</v>
      </c>
      <c r="I26" s="129" t="str">
        <f t="shared" si="19"/>
        <v>70 - 76</v>
      </c>
      <c r="J26" s="126" t="str">
        <f t="shared" si="20"/>
        <v>70 - 76</v>
      </c>
      <c r="K26" s="127">
        <f t="shared" si="21"/>
        <v>0.15699553640141062</v>
      </c>
      <c r="L26" s="131">
        <f t="shared" si="10"/>
        <v>-6.7102591832539013E-2</v>
      </c>
      <c r="M26" s="131">
        <f t="shared" si="11"/>
        <v>7.0242502560567341E-2</v>
      </c>
      <c r="N26" s="128">
        <f t="shared" si="12"/>
        <v>0</v>
      </c>
      <c r="O26" s="122" t="s">
        <v>91</v>
      </c>
      <c r="P26" s="122" t="s">
        <v>90</v>
      </c>
      <c r="Q26" s="144">
        <v>532</v>
      </c>
      <c r="R26" s="144">
        <v>730</v>
      </c>
      <c r="S26" s="144">
        <v>520</v>
      </c>
      <c r="T26" s="144">
        <v>712</v>
      </c>
      <c r="U26" s="250">
        <v>23</v>
      </c>
      <c r="W26" s="249"/>
      <c r="Z26" s="249"/>
      <c r="AB26" s="255"/>
      <c r="AD26" s="249"/>
      <c r="AG26" s="249"/>
    </row>
    <row r="27" spans="1:33" ht="12" x14ac:dyDescent="0.2">
      <c r="A27" s="122" t="str">
        <f t="shared" si="0"/>
        <v>Ayr</v>
      </c>
      <c r="B27" s="123">
        <f t="shared" si="13"/>
        <v>61.53846153846154</v>
      </c>
      <c r="C27" s="123">
        <f t="shared" si="14"/>
        <v>70</v>
      </c>
      <c r="D27" s="124">
        <f>90</f>
        <v>90</v>
      </c>
      <c r="E27" s="124">
        <f t="shared" si="15"/>
        <v>36</v>
      </c>
      <c r="F27" s="124">
        <f t="shared" si="16"/>
        <v>82</v>
      </c>
      <c r="G27" s="124">
        <f t="shared" si="17"/>
        <v>48</v>
      </c>
      <c r="H27" s="124">
        <f t="shared" si="18"/>
        <v>85</v>
      </c>
      <c r="I27" s="129" t="str">
        <f t="shared" si="19"/>
        <v>36 - 82</v>
      </c>
      <c r="J27" s="126" t="str">
        <f t="shared" si="20"/>
        <v>48 - 85</v>
      </c>
      <c r="K27" s="127">
        <f t="shared" si="21"/>
        <v>8.4615384615384599</v>
      </c>
      <c r="L27" s="131">
        <f t="shared" si="10"/>
        <v>-0.41269650538410008</v>
      </c>
      <c r="M27" s="131">
        <f t="shared" si="11"/>
        <v>0.58192727461486915</v>
      </c>
      <c r="N27" s="128">
        <f t="shared" si="12"/>
        <v>0</v>
      </c>
      <c r="O27" s="122" t="s">
        <v>42</v>
      </c>
      <c r="P27" s="122" t="s">
        <v>41</v>
      </c>
      <c r="Q27" s="144">
        <v>8</v>
      </c>
      <c r="R27" s="144">
        <v>13</v>
      </c>
      <c r="S27" s="144">
        <v>14</v>
      </c>
      <c r="T27" s="144">
        <v>20</v>
      </c>
      <c r="U27" s="250">
        <v>24</v>
      </c>
      <c r="W27" s="249"/>
      <c r="Z27" s="249"/>
      <c r="AB27" s="255"/>
      <c r="AD27" s="249"/>
      <c r="AG27" s="249"/>
    </row>
    <row r="28" spans="1:33" ht="12" x14ac:dyDescent="0.2">
      <c r="A28" s="122" t="str">
        <f t="shared" si="0"/>
        <v>RAH</v>
      </c>
      <c r="B28" s="123">
        <f t="shared" si="13"/>
        <v>69.679300291545189</v>
      </c>
      <c r="C28" s="123">
        <f t="shared" si="14"/>
        <v>62.43654822335025</v>
      </c>
      <c r="D28" s="124">
        <f>90</f>
        <v>90</v>
      </c>
      <c r="E28" s="124">
        <f t="shared" si="15"/>
        <v>65</v>
      </c>
      <c r="F28" s="124">
        <f t="shared" si="16"/>
        <v>74</v>
      </c>
      <c r="G28" s="124">
        <f t="shared" si="17"/>
        <v>58</v>
      </c>
      <c r="H28" s="124">
        <f t="shared" si="18"/>
        <v>67</v>
      </c>
      <c r="I28" s="129" t="str">
        <f t="shared" si="19"/>
        <v>65 - 74</v>
      </c>
      <c r="J28" s="126" t="str">
        <f t="shared" si="20"/>
        <v>58 - 67</v>
      </c>
      <c r="K28" s="127">
        <f t="shared" si="21"/>
        <v>-7.2427520681949389</v>
      </c>
      <c r="L28" s="131">
        <f t="shared" si="10"/>
        <v>-0.17457992004668516</v>
      </c>
      <c r="M28" s="131">
        <f t="shared" si="11"/>
        <v>2.9724878682786449E-2</v>
      </c>
      <c r="N28" s="128">
        <f t="shared" si="12"/>
        <v>0</v>
      </c>
      <c r="O28" s="122" t="s">
        <v>143</v>
      </c>
      <c r="P28" s="122" t="s">
        <v>68</v>
      </c>
      <c r="Q28" s="144">
        <v>239</v>
      </c>
      <c r="R28" s="144">
        <v>343</v>
      </c>
      <c r="S28" s="144">
        <v>246</v>
      </c>
      <c r="T28" s="144">
        <v>394</v>
      </c>
      <c r="U28" s="250">
        <v>25</v>
      </c>
      <c r="W28" s="249"/>
      <c r="Z28" s="249"/>
      <c r="AB28" s="255"/>
      <c r="AD28" s="249"/>
      <c r="AG28" s="249"/>
    </row>
    <row r="29" spans="1:33" ht="12" x14ac:dyDescent="0.2">
      <c r="A29" s="122" t="str">
        <f t="shared" si="0"/>
        <v>L&amp;I</v>
      </c>
      <c r="B29" s="123">
        <f t="shared" si="13"/>
        <v>76.470588235294116</v>
      </c>
      <c r="C29" s="123">
        <f t="shared" si="14"/>
        <v>52</v>
      </c>
      <c r="D29" s="124">
        <f>90</f>
        <v>90</v>
      </c>
      <c r="E29" s="124">
        <f t="shared" si="15"/>
        <v>60</v>
      </c>
      <c r="F29" s="124">
        <f t="shared" si="16"/>
        <v>88</v>
      </c>
      <c r="G29" s="124">
        <f t="shared" si="17"/>
        <v>33</v>
      </c>
      <c r="H29" s="124">
        <f t="shared" si="18"/>
        <v>70</v>
      </c>
      <c r="I29" s="129" t="str">
        <f t="shared" si="19"/>
        <v>60 - 88</v>
      </c>
      <c r="J29" s="126" t="str">
        <f t="shared" si="20"/>
        <v>33 - 70</v>
      </c>
      <c r="K29" s="127">
        <f t="shared" si="21"/>
        <v>-24.470588235294116</v>
      </c>
      <c r="L29" s="131">
        <f t="shared" si="10"/>
        <v>-0.60748611411323217</v>
      </c>
      <c r="M29" s="131">
        <f t="shared" si="11"/>
        <v>0.11807434940735001</v>
      </c>
      <c r="N29" s="128">
        <f t="shared" si="12"/>
        <v>0</v>
      </c>
      <c r="O29" s="122" t="s">
        <v>77</v>
      </c>
      <c r="P29" s="122" t="s">
        <v>76</v>
      </c>
      <c r="Q29" s="144">
        <v>26</v>
      </c>
      <c r="R29" s="144">
        <v>34</v>
      </c>
      <c r="S29" s="144">
        <v>13</v>
      </c>
      <c r="T29" s="144">
        <v>25</v>
      </c>
      <c r="U29" s="250">
        <v>26</v>
      </c>
      <c r="W29" s="249"/>
      <c r="Z29" s="249"/>
      <c r="AB29" s="255"/>
      <c r="AD29" s="249"/>
      <c r="AG29" s="249"/>
    </row>
    <row r="30" spans="1:33" ht="12" x14ac:dyDescent="0.2">
      <c r="A30" s="122" t="str">
        <f t="shared" si="0"/>
        <v>Raigmore</v>
      </c>
      <c r="B30" s="123">
        <f t="shared" si="13"/>
        <v>49.442379182156131</v>
      </c>
      <c r="C30" s="123">
        <f t="shared" si="14"/>
        <v>47.450980392156858</v>
      </c>
      <c r="D30" s="124">
        <f>90</f>
        <v>90</v>
      </c>
      <c r="E30" s="124">
        <f t="shared" si="15"/>
        <v>44</v>
      </c>
      <c r="F30" s="124">
        <f t="shared" si="16"/>
        <v>55</v>
      </c>
      <c r="G30" s="124">
        <f t="shared" si="17"/>
        <v>41</v>
      </c>
      <c r="H30" s="124">
        <f t="shared" si="18"/>
        <v>54</v>
      </c>
      <c r="I30" s="129" t="str">
        <f t="shared" si="19"/>
        <v>44 - 55</v>
      </c>
      <c r="J30" s="126" t="str">
        <f t="shared" si="20"/>
        <v>41 - 54</v>
      </c>
      <c r="K30" s="127">
        <f t="shared" si="21"/>
        <v>-1.9913987899992733</v>
      </c>
      <c r="L30" s="131">
        <f t="shared" si="10"/>
        <v>-0.14809507811136269</v>
      </c>
      <c r="M30" s="131">
        <f t="shared" si="11"/>
        <v>0.10826710231137726</v>
      </c>
      <c r="N30" s="128">
        <f t="shared" si="12"/>
        <v>0</v>
      </c>
      <c r="O30" s="122" t="s">
        <v>80</v>
      </c>
      <c r="P30" s="122" t="s">
        <v>79</v>
      </c>
      <c r="Q30" s="144">
        <v>133</v>
      </c>
      <c r="R30" s="144">
        <v>269</v>
      </c>
      <c r="S30" s="144">
        <v>121</v>
      </c>
      <c r="T30" s="144">
        <v>255</v>
      </c>
      <c r="U30" s="250">
        <v>27</v>
      </c>
      <c r="W30" s="249"/>
      <c r="Z30" s="249"/>
      <c r="AB30" s="255"/>
      <c r="AD30" s="249"/>
      <c r="AG30" s="249"/>
    </row>
    <row r="31" spans="1:33" ht="12" x14ac:dyDescent="0.2">
      <c r="A31" s="122" t="str">
        <f t="shared" ref="A31" si="22">O31</f>
        <v>WGH</v>
      </c>
      <c r="B31" s="123">
        <f t="shared" ref="B31" si="23">Q31/R31*100</f>
        <v>53.631284916201118</v>
      </c>
      <c r="C31" s="123">
        <f t="shared" ref="C31" si="24">S31/T31*100</f>
        <v>40.764331210191088</v>
      </c>
      <c r="D31" s="124">
        <f>90</f>
        <v>90</v>
      </c>
      <c r="E31" s="124">
        <f t="shared" ref="E31" si="25">SUM(1*MID(I31,1,FIND(" - ",I31)-1))</f>
        <v>46</v>
      </c>
      <c r="F31" s="124">
        <f t="shared" ref="F31" si="26">SUM(1*MID(I31,FIND(" - ",I31)+2,LEN(I31)))</f>
        <v>61</v>
      </c>
      <c r="G31" s="124">
        <f t="shared" ref="G31" si="27">SUM(1*MID(J31,1,FIND(" - ",J31)-1))</f>
        <v>33</v>
      </c>
      <c r="H31" s="124">
        <f t="shared" ref="H31" si="28">SUM(1*MID(J31,FIND(" - ",J31)+2,LEN(J31)))</f>
        <v>49</v>
      </c>
      <c r="I31" s="129" t="str">
        <f t="shared" ref="I31" si="29">IF(AND(R31&gt;0,ROUND(SUM(100*((2*Q31+1.96^2)-(1.96*(SQRT(1.96^2+4*Q31*(1-(Q31/R31))))))/(2*(R31+1.96^2))),0)&lt;0),CONCATENATE(SUM(1*0)," - ",ROUND(SUM(100*((2*Q31+1.96^2)+(1.96*(SQRT(1.96^2+4*Q31*(1-(Q31/R31))))))/(2*(R31+1.96^2))),0)),IF(AND(R31&gt;0,ROUND(SUM(100*((2*Q31+1.96^2)-(1.96*(SQRT(1.96^2+4*Q31*(1-(Q31/R31))))))/(2*(R31+1.96^2))),0)&gt;=0),CONCATENATE(ROUND(SUM(100*((2*Q31+1.96^2)-(1.96*(SQRT(1.96^2+4*Q31*(1-(Q31/R31))))))/(2*(R31+1.96^2))),0)," - ",ROUND(SUM(100*((2*Q31+1.96^2)+(1.96*(SQRT(1.96^2+4*Q31*(1-(Q31/R31))))))/(2*(R31+1.96^2))),0)),""))</f>
        <v>46 - 61</v>
      </c>
      <c r="J31" s="126" t="str">
        <f t="shared" ref="J31" si="30">IF(AND(T31&gt;0,ROUND(SUM(100*((2*S31+1.96^2)-(1.96*(SQRT(1.96^2+4*S31*(1-(S31/T31))))))/(2*(T31+1.96^2))),0)&lt;0),CONCATENATE(SUM(1*0)," - ",ROUND(SUM(100*((2*S31+1.96^2)+(1.96*(SQRT(1.96^2+4*S31*(1-(S31/T31))))))/(2*(T31+1.96^2))),0)),IF(AND(T31&gt;0,ROUND(SUM(100*((2*S31+1.96^2)-(1.96*(SQRT(1.96^2+4*S31*(1-(S31/T31))))))/(2*(T31+1.96^2))),0)&gt;=0),CONCATENATE(ROUND(SUM(100*((2*S31+1.96^2)-(1.96*(SQRT(1.96^2+4*S31*(1-(S31/T31))))))/(2*(T31+1.96^2))),0)," - ",ROUND(SUM(100*((2*S31+1.96^2)+(1.96*(SQRT(1.96^2+4*S31*(1-(S31/T31))))))/(2*(T31+1.96^2))),0)),""))</f>
        <v>33 - 49</v>
      </c>
      <c r="K31" s="127">
        <f t="shared" ref="K31" si="31">C31-B31</f>
        <v>-12.86695370601003</v>
      </c>
      <c r="L31" s="131">
        <f t="shared" ref="L31" si="32">((S31/T31)-(Q31/R31))-(NORMSINV(1-(0.05/COUNTA($O$3:$O$32)))*(SQRT((((Q31/R31)*(1-(Q31/R31)))/R31)+(((S31/T31)*(1-(S31/T31)))/T31))))</f>
        <v>-0.28747734963516669</v>
      </c>
      <c r="M31" s="131">
        <f t="shared" ref="M31" si="33">((S31/T31)-(Q31/R31))+(NORMSINV(1-(0.05/COUNTA($O$3:$O$32)))*(SQRT((((Q31/R31)*(1-(Q31/R31)))/R31)+(((S31/T31)*(1-(S31/T31)))/T31))))</f>
        <v>3.013827551496609E-2</v>
      </c>
      <c r="N31" s="128">
        <f t="shared" ref="N31" si="34">IF(ISERR(IF(AND(((S31/T31)-(Q31/R31))-(NORMSINV(1-(0.05/COUNTA($P$3:$P$32)))*(SQRT((((Q31/R31)*(1-(Q31/R31)))/R31)+(((S31/T31)*(1-(S31/T31)))/T31))))&gt;0,((S31/T31)-(Q31/R31))+(NORMSINV(1-(0.05/COUNTA($P$3:$P$32)))*(SQRT((((Q31/R31)*(1-(Q31/R31)))/R31)+(((S31/T31)*(1-(S31/T31)))/T31))))&gt;0),1,IF(AND(((S31/T31)-(Q31/R31))-(NORMSINV(1-(0.05/COUNTA($P$3:$P$32)))*(SQRT((((Q31/R31)*(1-(Q31/R31)))/R31)+(((S31/T31)*(1-(S31/T31)))/T31))))&lt;0,((S31/T31)-(Q31/R31))+(NORMSINV(1-(0.05/COUNTA($P$3:$P$32)))*(SQRT((((Q31/R31)*(1-(Q31/R31)))/R31)+(((S31/T31)*(1-(S31/T31)))/T31))))&lt;0),-1,0))),"",IF(AND(((S31/T31)-(Q31/R31))-(NORMSINV(1-(0.05/COUNTA($P$3:$P$32)))*(SQRT((((Q31/R31)*(1-(Q31/R31)))/R31)+(((S31/T31)*(1-(S31/T31)))/T31))))&gt;0,((S31/T31)-(Q31/R31))+(NORMSINV(1-(0.05/COUNTA($P$3:$P$32)))*(SQRT((((Q31/R31)*(1-(Q31/R31)))/R31)+(((S31/T31)*(1-(S31/T31)))/T31))))&gt;0),1,IF(AND(((S31/T31)-(Q31/R31))-(NORMSINV(1-(0.05/COUNTA($P$3:$P$32)))*(SQRT((((Q31/R31)*(1-(Q31/R31)))/R31)+(((S31/T31)*(1-(S31/T31)))/T31))))&lt;0,((S31/T31)-(Q31/R31))+(NORMSINV(1-(0.05/COUNTA($P$3:$P$32)))*(SQRT((((Q31/R31)*(1-(Q31/R31)))/R31)+(((S31/T31)*(1-(S31/T31)))/T31))))&lt;0),-1,0)))</f>
        <v>0</v>
      </c>
      <c r="O31" s="122" t="s">
        <v>97</v>
      </c>
      <c r="P31" s="122" t="s">
        <v>96</v>
      </c>
      <c r="Q31" s="144">
        <v>96</v>
      </c>
      <c r="R31" s="144">
        <v>179</v>
      </c>
      <c r="S31" s="144">
        <v>64</v>
      </c>
      <c r="T31" s="144">
        <v>157</v>
      </c>
      <c r="U31" s="250">
        <v>28</v>
      </c>
      <c r="W31" s="249"/>
      <c r="Z31" s="249"/>
      <c r="AB31" s="255"/>
      <c r="AD31" s="249"/>
      <c r="AG31" s="249"/>
    </row>
    <row r="32" spans="1:33" ht="12" x14ac:dyDescent="0.2">
      <c r="A32" s="122" t="str">
        <f t="shared" si="0"/>
        <v>U&amp;B</v>
      </c>
      <c r="B32" s="123">
        <f t="shared" si="13"/>
        <v>0</v>
      </c>
      <c r="C32" s="123" t="e">
        <f t="shared" si="14"/>
        <v>#DIV/0!</v>
      </c>
      <c r="D32" s="124">
        <f>90</f>
        <v>90</v>
      </c>
      <c r="E32" s="124">
        <f t="shared" si="15"/>
        <v>0</v>
      </c>
      <c r="F32" s="124">
        <f t="shared" si="16"/>
        <v>66</v>
      </c>
      <c r="G32" s="124" t="e">
        <f t="shared" si="17"/>
        <v>#DIV/0!</v>
      </c>
      <c r="H32" s="124" t="e">
        <f t="shared" si="18"/>
        <v>#DIV/0!</v>
      </c>
      <c r="I32" s="129" t="str">
        <f t="shared" si="19"/>
        <v>0 - 66</v>
      </c>
      <c r="J32" s="126" t="e">
        <f t="shared" si="20"/>
        <v>#DIV/0!</v>
      </c>
      <c r="K32" s="127" t="e">
        <f t="shared" si="21"/>
        <v>#DIV/0!</v>
      </c>
      <c r="L32" s="131" t="e">
        <f t="shared" si="10"/>
        <v>#DIV/0!</v>
      </c>
      <c r="M32" s="131" t="e">
        <f t="shared" si="11"/>
        <v>#DIV/0!</v>
      </c>
      <c r="N32" s="128" t="str">
        <f t="shared" si="12"/>
        <v/>
      </c>
      <c r="O32" s="122" t="s">
        <v>242</v>
      </c>
      <c r="P32" s="122" t="s">
        <v>111</v>
      </c>
      <c r="Q32" s="144">
        <v>0</v>
      </c>
      <c r="R32" s="144">
        <v>2</v>
      </c>
      <c r="S32" s="144">
        <v>0</v>
      </c>
      <c r="T32" s="144">
        <v>0</v>
      </c>
      <c r="U32" s="250">
        <v>29</v>
      </c>
      <c r="W32" s="249"/>
      <c r="Z32" s="249"/>
      <c r="AB32" s="255"/>
      <c r="AD32" s="249"/>
      <c r="AG32" s="249"/>
    </row>
    <row r="33" spans="15:22" ht="14.5" x14ac:dyDescent="0.35">
      <c r="O33"/>
      <c r="P33"/>
      <c r="Q33"/>
      <c r="R33"/>
      <c r="S33"/>
      <c r="T33"/>
      <c r="U33"/>
      <c r="V33"/>
    </row>
    <row r="34" spans="15:22" ht="14.5" x14ac:dyDescent="0.35">
      <c r="O34"/>
      <c r="P34"/>
      <c r="Q34"/>
      <c r="R34"/>
      <c r="S34"/>
      <c r="T34"/>
      <c r="U34"/>
      <c r="V34"/>
    </row>
    <row r="35" spans="15:22" ht="14.5" x14ac:dyDescent="0.35">
      <c r="O35" s="219"/>
      <c r="P35" s="219"/>
      <c r="Q35" s="219"/>
      <c r="R35" s="219"/>
      <c r="S35" s="219"/>
      <c r="T35" s="219"/>
      <c r="U35" s="197"/>
      <c r="V35"/>
    </row>
    <row r="36" spans="15:22" ht="14.5" x14ac:dyDescent="0.35">
      <c r="O36" s="220"/>
      <c r="P36" s="221"/>
      <c r="Q36" s="221"/>
      <c r="R36" s="221"/>
      <c r="S36" s="221"/>
      <c r="T36" s="221"/>
      <c r="U36" s="197"/>
      <c r="V36"/>
    </row>
    <row r="37" spans="15:22" ht="14.5" x14ac:dyDescent="0.35">
      <c r="O37" s="222"/>
      <c r="P37" s="222"/>
      <c r="Q37" s="222"/>
      <c r="R37" s="223"/>
      <c r="S37" s="223"/>
      <c r="T37" s="223"/>
      <c r="U37" s="197"/>
      <c r="V37"/>
    </row>
    <row r="38" spans="15:22" ht="14.5" x14ac:dyDescent="0.35">
      <c r="O38" s="222"/>
      <c r="P38" s="222"/>
      <c r="Q38" s="222"/>
      <c r="R38" s="223"/>
      <c r="S38" s="223"/>
      <c r="T38" s="223"/>
      <c r="U38" s="197"/>
      <c r="V38"/>
    </row>
    <row r="39" spans="15:22" ht="14.5" x14ac:dyDescent="0.35">
      <c r="O39" s="224"/>
      <c r="P39" s="224"/>
      <c r="Q39" s="224"/>
      <c r="R39" s="225"/>
      <c r="S39" s="225"/>
      <c r="T39" s="225"/>
      <c r="U39" s="197"/>
      <c r="V39"/>
    </row>
    <row r="40" spans="15:22" ht="14.5" x14ac:dyDescent="0.35">
      <c r="O40" s="224"/>
      <c r="P40" s="224"/>
      <c r="Q40" s="224"/>
      <c r="R40" s="225"/>
      <c r="S40" s="225"/>
      <c r="T40" s="225"/>
      <c r="U40" s="197"/>
      <c r="V40"/>
    </row>
    <row r="41" spans="15:22" ht="14.5" x14ac:dyDescent="0.35">
      <c r="O41" s="224"/>
      <c r="P41" s="224"/>
      <c r="Q41" s="224"/>
      <c r="R41" s="225"/>
      <c r="S41" s="225"/>
      <c r="T41" s="225"/>
      <c r="U41" s="197"/>
      <c r="V41"/>
    </row>
    <row r="42" spans="15:22" ht="14.5" x14ac:dyDescent="0.35">
      <c r="O42" s="224"/>
      <c r="P42" s="224"/>
      <c r="Q42" s="224"/>
      <c r="R42" s="225"/>
      <c r="S42" s="225"/>
      <c r="T42" s="225"/>
      <c r="U42" s="197"/>
      <c r="V42"/>
    </row>
    <row r="43" spans="15:22" ht="14.5" x14ac:dyDescent="0.35">
      <c r="O43" s="224"/>
      <c r="P43" s="224"/>
      <c r="Q43" s="224"/>
      <c r="R43" s="225"/>
      <c r="S43" s="225"/>
      <c r="T43" s="225"/>
      <c r="U43" s="197"/>
      <c r="V43"/>
    </row>
    <row r="44" spans="15:22" ht="14.5" x14ac:dyDescent="0.35">
      <c r="O44" s="224"/>
      <c r="P44" s="224"/>
      <c r="Q44" s="224"/>
      <c r="R44" s="225"/>
      <c r="S44" s="225"/>
      <c r="T44" s="225"/>
      <c r="U44" s="197"/>
      <c r="V44"/>
    </row>
    <row r="45" spans="15:22" ht="14.5" x14ac:dyDescent="0.35">
      <c r="O45" s="224"/>
      <c r="P45" s="224"/>
      <c r="Q45" s="224"/>
      <c r="R45" s="225"/>
      <c r="S45" s="225"/>
      <c r="T45" s="225"/>
      <c r="U45" s="197"/>
      <c r="V45"/>
    </row>
    <row r="46" spans="15:22" ht="14.5" x14ac:dyDescent="0.35">
      <c r="O46" s="224"/>
      <c r="P46" s="224"/>
      <c r="Q46" s="224"/>
      <c r="R46" s="225"/>
      <c r="S46" s="225"/>
      <c r="T46" s="225"/>
      <c r="U46" s="197"/>
      <c r="V46"/>
    </row>
    <row r="47" spans="15:22" ht="14.5" x14ac:dyDescent="0.35">
      <c r="O47" s="224"/>
      <c r="P47" s="224"/>
      <c r="Q47" s="224"/>
      <c r="R47" s="225"/>
      <c r="S47" s="225"/>
      <c r="T47" s="225"/>
      <c r="U47" s="197"/>
      <c r="V47"/>
    </row>
    <row r="48" spans="15:22" ht="14.5" x14ac:dyDescent="0.35">
      <c r="O48" s="224"/>
      <c r="P48" s="224"/>
      <c r="Q48" s="224"/>
      <c r="R48" s="225"/>
      <c r="S48" s="225"/>
      <c r="T48" s="225"/>
      <c r="U48" s="197"/>
      <c r="V48"/>
    </row>
    <row r="49" spans="15:22" ht="14.5" x14ac:dyDescent="0.35">
      <c r="O49" s="224"/>
      <c r="P49" s="224"/>
      <c r="Q49" s="224"/>
      <c r="R49" s="225"/>
      <c r="S49" s="225"/>
      <c r="T49" s="225"/>
      <c r="U49" s="197"/>
      <c r="V49"/>
    </row>
    <row r="50" spans="15:22" ht="14.5" x14ac:dyDescent="0.35">
      <c r="O50" s="224"/>
      <c r="P50" s="224"/>
      <c r="Q50" s="224"/>
      <c r="R50" s="225"/>
      <c r="S50" s="225"/>
      <c r="T50" s="225"/>
      <c r="U50" s="197"/>
      <c r="V50"/>
    </row>
    <row r="51" spans="15:22" ht="14.5" x14ac:dyDescent="0.35">
      <c r="O51" s="224"/>
      <c r="P51" s="224"/>
      <c r="Q51" s="224"/>
      <c r="R51" s="225"/>
      <c r="S51" s="225"/>
      <c r="T51" s="225"/>
      <c r="U51" s="197"/>
      <c r="V51"/>
    </row>
    <row r="52" spans="15:22" ht="14.5" x14ac:dyDescent="0.35">
      <c r="O52" s="224"/>
      <c r="P52" s="224"/>
      <c r="Q52" s="224"/>
      <c r="R52" s="225"/>
      <c r="S52" s="225"/>
      <c r="T52" s="225"/>
      <c r="U52" s="197"/>
      <c r="V52"/>
    </row>
    <row r="53" spans="15:22" ht="14.5" x14ac:dyDescent="0.35">
      <c r="O53" s="224"/>
      <c r="P53" s="224"/>
      <c r="Q53" s="224"/>
      <c r="R53" s="225"/>
      <c r="S53" s="225"/>
      <c r="T53" s="225"/>
      <c r="U53" s="197"/>
      <c r="V53"/>
    </row>
    <row r="54" spans="15:22" ht="14.5" x14ac:dyDescent="0.35">
      <c r="O54" s="224"/>
      <c r="P54" s="224"/>
      <c r="Q54" s="224"/>
      <c r="R54" s="225"/>
      <c r="S54" s="225"/>
      <c r="T54" s="225"/>
      <c r="U54" s="197"/>
      <c r="V54"/>
    </row>
    <row r="55" spans="15:22" ht="14.5" x14ac:dyDescent="0.35">
      <c r="O55" s="224"/>
      <c r="P55" s="224"/>
      <c r="Q55" s="224"/>
      <c r="R55" s="225"/>
      <c r="S55" s="225"/>
      <c r="T55" s="225"/>
      <c r="U55" s="197"/>
      <c r="V55"/>
    </row>
    <row r="56" spans="15:22" ht="14.5" x14ac:dyDescent="0.35">
      <c r="O56" s="224"/>
      <c r="P56" s="224"/>
      <c r="Q56" s="224"/>
      <c r="R56" s="225"/>
      <c r="S56" s="225"/>
      <c r="T56" s="225"/>
      <c r="U56" s="197"/>
      <c r="V56"/>
    </row>
    <row r="57" spans="15:22" ht="14.5" x14ac:dyDescent="0.35">
      <c r="O57" s="224"/>
      <c r="P57" s="224"/>
      <c r="Q57" s="224"/>
      <c r="R57" s="225"/>
      <c r="S57" s="225"/>
      <c r="T57" s="225"/>
      <c r="U57" s="197"/>
      <c r="V57"/>
    </row>
    <row r="58" spans="15:22" ht="14.5" x14ac:dyDescent="0.35">
      <c r="O58" s="224"/>
      <c r="P58" s="224"/>
      <c r="Q58" s="224"/>
      <c r="R58" s="225"/>
      <c r="S58" s="225"/>
      <c r="T58" s="225"/>
      <c r="U58" s="197"/>
      <c r="V58"/>
    </row>
    <row r="59" spans="15:22" ht="14.5" x14ac:dyDescent="0.35">
      <c r="O59" s="224"/>
      <c r="P59" s="224"/>
      <c r="Q59" s="224"/>
      <c r="R59" s="225"/>
      <c r="S59" s="225"/>
      <c r="T59" s="225"/>
      <c r="U59" s="197"/>
      <c r="V59"/>
    </row>
    <row r="60" spans="15:22" ht="14.5" x14ac:dyDescent="0.35">
      <c r="O60" s="224"/>
      <c r="P60" s="224"/>
      <c r="Q60" s="224"/>
      <c r="R60" s="225"/>
      <c r="S60" s="225"/>
      <c r="T60" s="225"/>
      <c r="U60" s="197"/>
      <c r="V60"/>
    </row>
    <row r="61" spans="15:22" ht="14.5" x14ac:dyDescent="0.35">
      <c r="O61" s="224"/>
      <c r="P61" s="224"/>
      <c r="Q61" s="224"/>
      <c r="R61" s="225"/>
      <c r="S61" s="225"/>
      <c r="T61" s="225"/>
      <c r="U61" s="197"/>
      <c r="V61"/>
    </row>
    <row r="62" spans="15:22" ht="14.5" x14ac:dyDescent="0.35">
      <c r="O62" s="224"/>
      <c r="P62" s="224"/>
      <c r="Q62" s="224"/>
      <c r="R62" s="225"/>
      <c r="S62" s="225"/>
      <c r="T62" s="225"/>
      <c r="U62" s="197"/>
      <c r="V62"/>
    </row>
    <row r="63" spans="15:22" ht="14.5" x14ac:dyDescent="0.35">
      <c r="O63" s="224"/>
      <c r="P63" s="224"/>
      <c r="Q63" s="224"/>
      <c r="R63" s="225"/>
      <c r="S63" s="225"/>
      <c r="T63" s="225"/>
      <c r="U63" s="197"/>
      <c r="V63"/>
    </row>
    <row r="64" spans="15:22" ht="14.5" x14ac:dyDescent="0.35">
      <c r="O64" s="224"/>
      <c r="P64" s="224"/>
      <c r="Q64" s="224"/>
      <c r="R64" s="225"/>
      <c r="S64" s="225"/>
      <c r="T64" s="225"/>
      <c r="U64" s="197"/>
      <c r="V64"/>
    </row>
    <row r="65" spans="15:21" ht="12.5" x14ac:dyDescent="0.25">
      <c r="O65" s="224"/>
      <c r="P65" s="224"/>
      <c r="Q65" s="224"/>
      <c r="R65" s="225"/>
      <c r="S65" s="225"/>
      <c r="T65" s="225"/>
      <c r="U65" s="197"/>
    </row>
    <row r="66" spans="15:21" ht="12.5" x14ac:dyDescent="0.25">
      <c r="O66" s="224"/>
      <c r="P66" s="224"/>
      <c r="Q66" s="224"/>
      <c r="R66" s="225"/>
      <c r="S66" s="225"/>
      <c r="T66" s="225"/>
      <c r="U66" s="197"/>
    </row>
    <row r="67" spans="15:21" ht="12.5" x14ac:dyDescent="0.25">
      <c r="O67" s="224"/>
      <c r="P67" s="224"/>
      <c r="Q67" s="224"/>
      <c r="R67" s="225"/>
      <c r="S67" s="225"/>
      <c r="T67" s="225"/>
      <c r="U67" s="197"/>
    </row>
    <row r="68" spans="15:21" ht="12.5" x14ac:dyDescent="0.25">
      <c r="O68" s="224"/>
      <c r="P68" s="224"/>
      <c r="Q68" s="224"/>
      <c r="R68" s="225"/>
      <c r="S68" s="225"/>
      <c r="T68" s="225"/>
      <c r="U68" s="197"/>
    </row>
    <row r="69" spans="15:21" ht="12.5" x14ac:dyDescent="0.25">
      <c r="O69" s="224"/>
      <c r="P69" s="224"/>
      <c r="Q69" s="224"/>
      <c r="R69" s="225"/>
      <c r="S69" s="225"/>
      <c r="T69" s="225"/>
      <c r="U69" s="197"/>
    </row>
    <row r="70" spans="15:21" ht="12.5" x14ac:dyDescent="0.25">
      <c r="O70" s="224"/>
      <c r="P70" s="224"/>
      <c r="Q70" s="224"/>
      <c r="R70" s="225"/>
      <c r="S70" s="225"/>
      <c r="T70" s="225"/>
      <c r="U70" s="197"/>
    </row>
    <row r="71" spans="15:21" ht="12.5" x14ac:dyDescent="0.25">
      <c r="O71" s="224"/>
      <c r="P71" s="224"/>
      <c r="Q71" s="224"/>
      <c r="R71" s="225"/>
      <c r="S71" s="225"/>
      <c r="T71" s="225"/>
      <c r="U71" s="197"/>
    </row>
    <row r="72" spans="15:21" ht="12.5" x14ac:dyDescent="0.25">
      <c r="O72" s="224"/>
      <c r="P72" s="224"/>
      <c r="Q72" s="224"/>
      <c r="R72" s="225"/>
      <c r="S72" s="225"/>
      <c r="T72" s="225"/>
      <c r="U72" s="197"/>
    </row>
    <row r="73" spans="15:21" ht="12.5" x14ac:dyDescent="0.25">
      <c r="O73" s="224"/>
      <c r="P73" s="224"/>
      <c r="Q73" s="224"/>
      <c r="R73" s="225"/>
      <c r="S73" s="225"/>
      <c r="T73" s="225"/>
      <c r="U73" s="197"/>
    </row>
    <row r="74" spans="15:21" ht="12.5" x14ac:dyDescent="0.25">
      <c r="O74" s="224"/>
      <c r="P74" s="224"/>
      <c r="Q74" s="224"/>
      <c r="R74" s="225"/>
      <c r="S74" s="225"/>
      <c r="T74" s="225"/>
      <c r="U74" s="197"/>
    </row>
    <row r="75" spans="15:21" ht="12.5" x14ac:dyDescent="0.25">
      <c r="O75" s="224"/>
      <c r="P75" s="224"/>
      <c r="Q75" s="224"/>
      <c r="R75" s="225"/>
      <c r="S75" s="225"/>
      <c r="T75" s="225"/>
      <c r="U75" s="197"/>
    </row>
    <row r="76" spans="15:21" ht="12.5" x14ac:dyDescent="0.25">
      <c r="O76" s="224"/>
      <c r="P76" s="224"/>
      <c r="Q76" s="224"/>
      <c r="R76" s="225"/>
      <c r="S76" s="225"/>
      <c r="T76" s="225"/>
      <c r="U76" s="197"/>
    </row>
    <row r="77" spans="15:21" ht="12.5" x14ac:dyDescent="0.25">
      <c r="O77" s="224"/>
      <c r="P77" s="224"/>
      <c r="Q77" s="224"/>
      <c r="R77" s="225"/>
      <c r="S77" s="225"/>
      <c r="T77" s="225"/>
      <c r="U77" s="197"/>
    </row>
    <row r="78" spans="15:21" ht="12.5" x14ac:dyDescent="0.25">
      <c r="O78" s="224"/>
      <c r="P78" s="224"/>
      <c r="Q78" s="224"/>
      <c r="R78" s="225"/>
      <c r="S78" s="225"/>
      <c r="T78" s="225"/>
      <c r="U78" s="197"/>
    </row>
    <row r="79" spans="15:21" ht="12.5" x14ac:dyDescent="0.25">
      <c r="O79" s="224"/>
      <c r="P79" s="224"/>
      <c r="Q79" s="224"/>
      <c r="R79" s="225"/>
      <c r="S79" s="225"/>
      <c r="T79" s="225"/>
      <c r="U79" s="197"/>
    </row>
    <row r="80" spans="15:21" ht="12.5" x14ac:dyDescent="0.25">
      <c r="O80" s="224"/>
      <c r="P80" s="224"/>
      <c r="Q80" s="224"/>
      <c r="R80" s="225"/>
      <c r="S80" s="225"/>
      <c r="T80" s="225"/>
      <c r="U80" s="197"/>
    </row>
    <row r="81" spans="15:21" ht="12.5" x14ac:dyDescent="0.25">
      <c r="O81" s="224"/>
      <c r="P81" s="224"/>
      <c r="Q81" s="224"/>
      <c r="R81" s="225"/>
      <c r="S81" s="225"/>
      <c r="T81" s="225"/>
      <c r="U81" s="197"/>
    </row>
    <row r="82" spans="15:21" ht="12.5" x14ac:dyDescent="0.25">
      <c r="O82" s="224"/>
      <c r="P82" s="224"/>
      <c r="Q82" s="224"/>
      <c r="R82" s="225"/>
      <c r="S82" s="225"/>
      <c r="T82" s="225"/>
      <c r="U82" s="197"/>
    </row>
    <row r="83" spans="15:21" ht="12.5" x14ac:dyDescent="0.25">
      <c r="O83" s="224"/>
      <c r="P83" s="224"/>
      <c r="Q83" s="224"/>
      <c r="R83" s="225"/>
      <c r="S83" s="225"/>
      <c r="T83" s="225"/>
      <c r="U83" s="197"/>
    </row>
    <row r="84" spans="15:21" ht="12.5" x14ac:dyDescent="0.25">
      <c r="O84" s="224"/>
      <c r="P84" s="224"/>
      <c r="Q84" s="224"/>
      <c r="R84" s="225"/>
      <c r="S84" s="225"/>
      <c r="T84" s="225"/>
      <c r="U84" s="197"/>
    </row>
    <row r="85" spans="15:21" ht="12.5" x14ac:dyDescent="0.25">
      <c r="O85" s="224"/>
      <c r="P85" s="224"/>
      <c r="Q85" s="224"/>
      <c r="R85" s="225"/>
      <c r="S85" s="225"/>
      <c r="T85" s="225"/>
      <c r="U85" s="197"/>
    </row>
    <row r="86" spans="15:21" ht="12.5" x14ac:dyDescent="0.25">
      <c r="O86" s="224"/>
      <c r="P86" s="224"/>
      <c r="Q86" s="224"/>
      <c r="R86" s="225"/>
      <c r="S86" s="225"/>
      <c r="T86" s="225"/>
      <c r="U86" s="197"/>
    </row>
    <row r="87" spans="15:21" ht="12.5" x14ac:dyDescent="0.25">
      <c r="O87" s="224"/>
      <c r="P87" s="224"/>
      <c r="Q87" s="224"/>
      <c r="R87" s="225"/>
      <c r="S87" s="225"/>
      <c r="T87" s="225"/>
      <c r="U87" s="197"/>
    </row>
    <row r="88" spans="15:21" ht="12.5" x14ac:dyDescent="0.25">
      <c r="O88" s="224"/>
      <c r="P88" s="224"/>
      <c r="Q88" s="224"/>
      <c r="R88" s="225"/>
      <c r="S88" s="225"/>
      <c r="T88" s="225"/>
      <c r="U88" s="197"/>
    </row>
    <row r="89" spans="15:21" ht="12.5" x14ac:dyDescent="0.25">
      <c r="O89" s="224"/>
      <c r="P89" s="224"/>
      <c r="Q89" s="224"/>
      <c r="R89" s="225"/>
      <c r="S89" s="225"/>
      <c r="T89" s="225"/>
      <c r="U89" s="197"/>
    </row>
    <row r="90" spans="15:21" ht="12.5" x14ac:dyDescent="0.25">
      <c r="O90" s="224"/>
      <c r="P90" s="224"/>
      <c r="Q90" s="224"/>
      <c r="R90" s="225"/>
      <c r="S90" s="225"/>
      <c r="T90" s="225"/>
      <c r="U90" s="197"/>
    </row>
    <row r="91" spans="15:21" ht="12.5" x14ac:dyDescent="0.25">
      <c r="O91" s="224"/>
      <c r="P91" s="224"/>
      <c r="Q91" s="224"/>
      <c r="R91" s="225"/>
      <c r="S91" s="225"/>
      <c r="T91" s="225"/>
      <c r="U91" s="197"/>
    </row>
    <row r="92" spans="15:21" ht="12.5" x14ac:dyDescent="0.25">
      <c r="O92" s="224"/>
      <c r="P92" s="224"/>
      <c r="Q92" s="224"/>
      <c r="R92" s="225"/>
      <c r="S92" s="225"/>
      <c r="T92" s="225"/>
      <c r="U92" s="197"/>
    </row>
    <row r="93" spans="15:21" ht="12.5" x14ac:dyDescent="0.25">
      <c r="O93" s="224"/>
      <c r="P93" s="224"/>
      <c r="Q93" s="224"/>
      <c r="R93" s="225"/>
      <c r="S93" s="225"/>
      <c r="T93" s="225"/>
      <c r="U93" s="197"/>
    </row>
    <row r="94" spans="15:21" ht="12.5" x14ac:dyDescent="0.25">
      <c r="O94" s="224"/>
      <c r="P94" s="224"/>
      <c r="Q94" s="224"/>
      <c r="R94" s="225"/>
      <c r="S94" s="225"/>
      <c r="T94" s="225"/>
      <c r="U94" s="197"/>
    </row>
    <row r="95" spans="15:21" ht="12.5" x14ac:dyDescent="0.25">
      <c r="O95" s="224"/>
      <c r="P95" s="224"/>
      <c r="Q95" s="224"/>
      <c r="R95" s="225"/>
      <c r="S95" s="225"/>
      <c r="T95" s="225"/>
      <c r="U95" s="197"/>
    </row>
    <row r="96" spans="15:21" ht="12.5" x14ac:dyDescent="0.25">
      <c r="O96" s="224"/>
      <c r="P96" s="224"/>
      <c r="Q96" s="224"/>
      <c r="R96" s="225"/>
      <c r="S96" s="225"/>
      <c r="T96" s="225"/>
      <c r="U96" s="197"/>
    </row>
    <row r="97" spans="15:21" ht="12.5" x14ac:dyDescent="0.25">
      <c r="O97" s="224"/>
      <c r="P97" s="224"/>
      <c r="Q97" s="224"/>
      <c r="R97" s="225"/>
      <c r="S97" s="225"/>
      <c r="T97" s="225"/>
      <c r="U97" s="197"/>
    </row>
    <row r="98" spans="15:21" ht="12.5" x14ac:dyDescent="0.25">
      <c r="O98" s="224"/>
      <c r="P98" s="224"/>
      <c r="Q98" s="224"/>
      <c r="R98" s="225"/>
      <c r="S98" s="225"/>
      <c r="T98" s="225"/>
      <c r="U98" s="197"/>
    </row>
    <row r="99" spans="15:21" ht="12.5" x14ac:dyDescent="0.25">
      <c r="O99" s="224"/>
      <c r="P99" s="224"/>
      <c r="Q99" s="224"/>
      <c r="R99" s="225"/>
      <c r="S99" s="225"/>
      <c r="T99" s="225"/>
      <c r="U99" s="197"/>
    </row>
    <row r="100" spans="15:21" ht="12.5" x14ac:dyDescent="0.25">
      <c r="O100" s="224"/>
      <c r="P100" s="224"/>
      <c r="Q100" s="224"/>
      <c r="R100" s="225"/>
      <c r="S100" s="225"/>
      <c r="T100" s="225"/>
      <c r="U100" s="197"/>
    </row>
    <row r="101" spans="15:21" ht="12.5" x14ac:dyDescent="0.25">
      <c r="O101" s="224"/>
      <c r="P101" s="224"/>
      <c r="Q101" s="224"/>
      <c r="R101" s="225"/>
      <c r="S101" s="225"/>
      <c r="T101" s="225"/>
      <c r="U101" s="197"/>
    </row>
    <row r="102" spans="15:21" ht="12.5" x14ac:dyDescent="0.25">
      <c r="O102" s="224"/>
      <c r="P102" s="224"/>
      <c r="Q102" s="224"/>
      <c r="R102" s="225"/>
      <c r="S102" s="225"/>
      <c r="T102" s="225"/>
      <c r="U102" s="197"/>
    </row>
    <row r="103" spans="15:21" ht="12.5" x14ac:dyDescent="0.25">
      <c r="O103" s="224"/>
      <c r="P103" s="224"/>
      <c r="Q103" s="224"/>
      <c r="R103" s="225"/>
      <c r="S103" s="225"/>
      <c r="T103" s="225"/>
      <c r="U103" s="197"/>
    </row>
    <row r="104" spans="15:21" ht="12.5" x14ac:dyDescent="0.25">
      <c r="O104" s="224"/>
      <c r="P104" s="224"/>
      <c r="Q104" s="224"/>
      <c r="R104" s="225"/>
      <c r="S104" s="225"/>
      <c r="T104" s="225"/>
      <c r="U104" s="197"/>
    </row>
    <row r="105" spans="15:21" ht="12.5" x14ac:dyDescent="0.25">
      <c r="O105" s="224"/>
      <c r="P105" s="224"/>
      <c r="Q105" s="224"/>
      <c r="R105" s="225"/>
      <c r="S105" s="225"/>
      <c r="T105" s="225"/>
      <c r="U105" s="197"/>
    </row>
    <row r="106" spans="15:21" ht="12.5" x14ac:dyDescent="0.25">
      <c r="O106" s="224"/>
      <c r="P106" s="224"/>
      <c r="Q106" s="224"/>
      <c r="R106" s="225"/>
      <c r="S106" s="225"/>
      <c r="T106" s="225"/>
      <c r="U106" s="197"/>
    </row>
    <row r="107" spans="15:21" ht="12.5" x14ac:dyDescent="0.25">
      <c r="O107" s="224"/>
      <c r="P107" s="224"/>
      <c r="Q107" s="224"/>
      <c r="R107" s="225"/>
      <c r="S107" s="225"/>
      <c r="T107" s="225"/>
      <c r="U107" s="197"/>
    </row>
    <row r="108" spans="15:21" ht="12.5" x14ac:dyDescent="0.25">
      <c r="O108" s="224"/>
      <c r="P108" s="224"/>
      <c r="Q108" s="224"/>
      <c r="R108" s="225"/>
      <c r="S108" s="225"/>
      <c r="T108" s="225"/>
      <c r="U108" s="197"/>
    </row>
    <row r="109" spans="15:21" ht="12.5" x14ac:dyDescent="0.25">
      <c r="O109" s="224"/>
      <c r="P109" s="224"/>
      <c r="Q109" s="224"/>
      <c r="R109" s="225"/>
      <c r="S109" s="225"/>
      <c r="T109" s="225"/>
      <c r="U109" s="197"/>
    </row>
    <row r="110" spans="15:21" ht="12.5" x14ac:dyDescent="0.25">
      <c r="O110" s="224"/>
      <c r="P110" s="224"/>
      <c r="Q110" s="224"/>
      <c r="R110" s="225"/>
      <c r="S110" s="225"/>
      <c r="T110" s="225"/>
      <c r="U110" s="197"/>
    </row>
    <row r="111" spans="15:21" ht="12.5" x14ac:dyDescent="0.25">
      <c r="O111" s="224"/>
      <c r="P111" s="224"/>
      <c r="Q111" s="224"/>
      <c r="R111" s="225"/>
      <c r="S111" s="225"/>
      <c r="T111" s="225"/>
      <c r="U111" s="197"/>
    </row>
    <row r="112" spans="15:21" ht="12.5" x14ac:dyDescent="0.25">
      <c r="O112" s="224"/>
      <c r="P112" s="224"/>
      <c r="Q112" s="224"/>
      <c r="R112" s="225"/>
      <c r="S112" s="225"/>
      <c r="T112" s="225"/>
      <c r="U112" s="197"/>
    </row>
    <row r="113" spans="15:21" ht="12.5" x14ac:dyDescent="0.25">
      <c r="O113" s="224"/>
      <c r="P113" s="224"/>
      <c r="Q113" s="224"/>
      <c r="R113" s="225"/>
      <c r="S113" s="225"/>
      <c r="T113" s="225"/>
      <c r="U113" s="197"/>
    </row>
    <row r="114" spans="15:21" ht="12.5" x14ac:dyDescent="0.25">
      <c r="O114" s="224"/>
      <c r="P114" s="224"/>
      <c r="Q114" s="224"/>
      <c r="R114" s="225"/>
      <c r="S114" s="225"/>
      <c r="T114" s="225"/>
      <c r="U114" s="197"/>
    </row>
    <row r="115" spans="15:21" ht="12.5" x14ac:dyDescent="0.25">
      <c r="O115" s="224"/>
      <c r="P115" s="224"/>
      <c r="Q115" s="224"/>
      <c r="R115" s="225"/>
      <c r="S115" s="225"/>
      <c r="T115" s="225"/>
      <c r="U115" s="197"/>
    </row>
    <row r="116" spans="15:21" ht="12.5" x14ac:dyDescent="0.25">
      <c r="O116" s="224"/>
      <c r="P116" s="224"/>
      <c r="Q116" s="224"/>
      <c r="R116" s="225"/>
      <c r="S116" s="225"/>
      <c r="T116" s="225"/>
      <c r="U116" s="197"/>
    </row>
    <row r="117" spans="15:21" ht="12.5" x14ac:dyDescent="0.25">
      <c r="O117" s="224"/>
      <c r="P117" s="224"/>
      <c r="Q117" s="224"/>
      <c r="R117" s="225"/>
      <c r="S117" s="225"/>
      <c r="T117" s="225"/>
      <c r="U117" s="197"/>
    </row>
    <row r="118" spans="15:21" ht="12.5" x14ac:dyDescent="0.25">
      <c r="O118" s="224"/>
      <c r="P118" s="224"/>
      <c r="Q118" s="224"/>
      <c r="R118" s="225"/>
      <c r="S118" s="225"/>
      <c r="T118" s="225"/>
      <c r="U118" s="197"/>
    </row>
    <row r="119" spans="15:21" ht="12.5" x14ac:dyDescent="0.25">
      <c r="O119" s="224"/>
      <c r="P119" s="224"/>
      <c r="Q119" s="224"/>
      <c r="R119" s="225"/>
      <c r="S119" s="225"/>
      <c r="T119" s="225"/>
      <c r="U119" s="197"/>
    </row>
    <row r="120" spans="15:21" ht="12.5" x14ac:dyDescent="0.25">
      <c r="O120" s="224"/>
      <c r="P120" s="224"/>
      <c r="Q120" s="224"/>
      <c r="R120" s="225"/>
      <c r="S120" s="225"/>
      <c r="T120" s="225"/>
      <c r="U120" s="197"/>
    </row>
    <row r="121" spans="15:21" ht="12.5" x14ac:dyDescent="0.25">
      <c r="O121" s="224"/>
      <c r="P121" s="224"/>
      <c r="Q121" s="224"/>
      <c r="R121" s="225"/>
      <c r="S121" s="225"/>
      <c r="T121" s="225"/>
      <c r="U121" s="197"/>
    </row>
    <row r="122" spans="15:21" ht="12.5" x14ac:dyDescent="0.25">
      <c r="O122" s="224"/>
      <c r="P122" s="224"/>
      <c r="Q122" s="224"/>
      <c r="R122" s="225"/>
      <c r="S122" s="225"/>
      <c r="T122" s="225"/>
      <c r="U122" s="197"/>
    </row>
    <row r="123" spans="15:21" ht="12.5" x14ac:dyDescent="0.25">
      <c r="O123" s="224"/>
      <c r="P123" s="224"/>
      <c r="Q123" s="224"/>
      <c r="R123" s="225"/>
      <c r="S123" s="225"/>
      <c r="T123" s="225"/>
      <c r="U123" s="197"/>
    </row>
    <row r="124" spans="15:21" ht="12.5" x14ac:dyDescent="0.25">
      <c r="O124" s="224"/>
      <c r="P124" s="224"/>
      <c r="Q124" s="224"/>
      <c r="R124" s="225"/>
      <c r="S124" s="225"/>
      <c r="T124" s="225"/>
      <c r="U124" s="197"/>
    </row>
    <row r="125" spans="15:21" ht="12.5" x14ac:dyDescent="0.25">
      <c r="O125" s="224"/>
      <c r="P125" s="224"/>
      <c r="Q125" s="224"/>
      <c r="R125" s="225"/>
      <c r="S125" s="225"/>
      <c r="T125" s="225"/>
      <c r="U125" s="197"/>
    </row>
    <row r="126" spans="15:21" ht="12.5" x14ac:dyDescent="0.25">
      <c r="O126" s="224"/>
      <c r="P126" s="224"/>
      <c r="Q126" s="224"/>
      <c r="R126" s="225"/>
      <c r="S126" s="225"/>
      <c r="T126" s="225"/>
      <c r="U126" s="197"/>
    </row>
    <row r="127" spans="15:21" ht="12.5" x14ac:dyDescent="0.25">
      <c r="O127" s="224"/>
      <c r="P127" s="224"/>
      <c r="Q127" s="224"/>
      <c r="R127" s="225"/>
      <c r="S127" s="225"/>
      <c r="T127" s="225"/>
      <c r="U127" s="197"/>
    </row>
    <row r="128" spans="15:21" ht="12.5" x14ac:dyDescent="0.25">
      <c r="O128" s="224"/>
      <c r="P128" s="224"/>
      <c r="Q128" s="224"/>
      <c r="R128" s="225"/>
      <c r="S128" s="225"/>
      <c r="T128" s="225"/>
      <c r="U128" s="197"/>
    </row>
    <row r="129" spans="15:21" ht="12.5" x14ac:dyDescent="0.25">
      <c r="O129" s="224"/>
      <c r="P129" s="224"/>
      <c r="Q129" s="224"/>
      <c r="R129" s="225"/>
      <c r="S129" s="225"/>
      <c r="T129" s="225"/>
      <c r="U129" s="197"/>
    </row>
    <row r="130" spans="15:21" x14ac:dyDescent="0.2">
      <c r="O130" s="217"/>
      <c r="P130" s="217"/>
      <c r="Q130" s="226"/>
      <c r="R130" s="226"/>
      <c r="S130" s="226"/>
      <c r="T130" s="226"/>
    </row>
  </sheetData>
  <sheetProtection algorithmName="SHA-512" hashValue="2kRyBE6joSweHmzpTIWfd3I7pxkjuFtDMm2YqOn2x/4tc6+ngwYdGKKy1tEPPO9VY2DF9fdwXWF7v4/md0eA+w==" saltValue="jn2FtTpX+09IW98uloKNNQ==" spinCount="100000" sheet="1" objects="1" scenarios="1"/>
  <sortState ref="A4:U32">
    <sortCondition ref="U4:U32"/>
  </sortState>
  <mergeCells count="7">
    <mergeCell ref="A1:A2"/>
    <mergeCell ref="B1:H1"/>
    <mergeCell ref="O1:P1"/>
    <mergeCell ref="Q1:R1"/>
    <mergeCell ref="S1:T1"/>
    <mergeCell ref="E2:F2"/>
    <mergeCell ref="G2:H2"/>
  </mergeCells>
  <conditionalFormatting sqref="A3:A32">
    <cfRule type="expression" dxfId="11" priority="11" stopIfTrue="1">
      <formula>N3=-1</formula>
    </cfRule>
    <cfRule type="expression" dxfId="10" priority="12" stopIfTrue="1">
      <formula>N3=0</formula>
    </cfRule>
    <cfRule type="expression" dxfId="9" priority="13" stopIfTrue="1">
      <formula>N3=1</formula>
    </cfRule>
  </conditionalFormatting>
  <pageMargins left="0.70866141732283472" right="0.70866141732283472" top="0.74803149606299213" bottom="0.74803149606299213" header="0.31496062992125984" footer="0.31496062992125984"/>
  <pageSetup paperSize="9" scale="52" orientation="landscape" r:id="rId1"/>
  <headerFooter>
    <oddFooter>&amp;L&amp;8Scottish Stroke Improvement Programme 2019 Report&amp;R&amp;8©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39"/>
  <sheetViews>
    <sheetView workbookViewId="0"/>
  </sheetViews>
  <sheetFormatPr defaultColWidth="9.1796875" defaultRowHeight="12.5" x14ac:dyDescent="0.25"/>
  <cols>
    <col min="1" max="1" width="1.7265625" style="2" customWidth="1"/>
    <col min="2" max="16384" width="9.1796875" style="2"/>
  </cols>
  <sheetData>
    <row r="1" spans="2:21" ht="12.75" customHeight="1" x14ac:dyDescent="0.25">
      <c r="B1" s="350" t="s">
        <v>291</v>
      </c>
      <c r="C1" s="350"/>
      <c r="D1" s="350"/>
      <c r="E1" s="350"/>
      <c r="F1" s="350"/>
      <c r="G1" s="350"/>
      <c r="H1" s="350"/>
      <c r="I1" s="350"/>
      <c r="J1" s="350"/>
      <c r="K1" s="350"/>
      <c r="L1" s="350"/>
      <c r="M1" s="350"/>
      <c r="N1" s="350"/>
      <c r="O1" s="351" t="s">
        <v>29</v>
      </c>
    </row>
    <row r="2" spans="2:21" x14ac:dyDescent="0.25">
      <c r="B2" s="350"/>
      <c r="C2" s="350"/>
      <c r="D2" s="350"/>
      <c r="E2" s="350"/>
      <c r="F2" s="350"/>
      <c r="G2" s="350"/>
      <c r="H2" s="350"/>
      <c r="I2" s="350"/>
      <c r="J2" s="350"/>
      <c r="K2" s="350"/>
      <c r="L2" s="350"/>
      <c r="M2" s="350"/>
      <c r="N2" s="350"/>
      <c r="O2" s="351"/>
    </row>
    <row r="3" spans="2:21" x14ac:dyDescent="0.25">
      <c r="B3" s="67" t="s">
        <v>193</v>
      </c>
      <c r="O3" s="351"/>
    </row>
    <row r="4" spans="2:21" ht="30" customHeight="1" x14ac:dyDescent="0.25">
      <c r="B4" s="365"/>
      <c r="C4" s="365"/>
      <c r="D4" s="365"/>
      <c r="E4" s="365"/>
      <c r="F4" s="365"/>
      <c r="G4" s="365"/>
      <c r="H4" s="365"/>
      <c r="I4" s="365"/>
      <c r="J4" s="365"/>
      <c r="K4" s="365"/>
      <c r="L4" s="365"/>
      <c r="M4" s="365"/>
      <c r="N4" s="365"/>
      <c r="O4" s="351"/>
    </row>
    <row r="6" spans="2:21" x14ac:dyDescent="0.25">
      <c r="O6" s="356" t="s">
        <v>226</v>
      </c>
      <c r="P6" s="356"/>
    </row>
    <row r="12" spans="2:21" ht="14.5" x14ac:dyDescent="0.35">
      <c r="O12" s="212"/>
      <c r="P12" s="212"/>
      <c r="Q12" s="212"/>
      <c r="R12" s="212"/>
      <c r="S12" s="212"/>
      <c r="T12" s="212"/>
      <c r="U12"/>
    </row>
    <row r="13" spans="2:21" ht="14.5" x14ac:dyDescent="0.35">
      <c r="O13" s="58"/>
      <c r="P13" s="247" t="s">
        <v>196</v>
      </c>
      <c r="Q13" s="135"/>
      <c r="R13" s="135"/>
      <c r="S13" s="135"/>
      <c r="T13" s="135"/>
      <c r="U13"/>
    </row>
    <row r="14" spans="2:21" ht="14.5" x14ac:dyDescent="0.35">
      <c r="O14" s="59"/>
      <c r="P14" s="247" t="s">
        <v>243</v>
      </c>
      <c r="Q14" s="135"/>
      <c r="R14" s="135"/>
      <c r="S14" s="135"/>
      <c r="T14" s="135"/>
      <c r="U14"/>
    </row>
    <row r="15" spans="2:21" ht="14.5" x14ac:dyDescent="0.35">
      <c r="O15" s="60"/>
      <c r="P15" s="247" t="s">
        <v>244</v>
      </c>
      <c r="Q15" s="135"/>
      <c r="R15" s="135"/>
      <c r="S15" s="135"/>
      <c r="T15" s="135"/>
      <c r="U15"/>
    </row>
    <row r="16" spans="2:21" ht="14.5" x14ac:dyDescent="0.35">
      <c r="O16" s="107"/>
      <c r="P16" s="247" t="s">
        <v>245</v>
      </c>
      <c r="Q16" s="135"/>
      <c r="R16" s="135"/>
      <c r="S16" s="135"/>
      <c r="T16" s="135"/>
      <c r="U16"/>
    </row>
    <row r="17" spans="2:20" ht="14.5" x14ac:dyDescent="0.35">
      <c r="O17" s="135"/>
      <c r="P17" s="248" t="s">
        <v>190</v>
      </c>
      <c r="Q17" s="135"/>
      <c r="R17" s="135"/>
      <c r="S17" s="135"/>
      <c r="T17" s="135"/>
    </row>
    <row r="18" spans="2:20" x14ac:dyDescent="0.25">
      <c r="O18" s="212"/>
      <c r="P18" s="212"/>
      <c r="Q18" s="212"/>
      <c r="R18" s="212"/>
      <c r="S18" s="212"/>
      <c r="T18" s="212"/>
    </row>
    <row r="23" spans="2:20" x14ac:dyDescent="0.25">
      <c r="P23" s="297"/>
      <c r="Q23" s="297"/>
      <c r="R23" s="297"/>
      <c r="S23" s="297"/>
    </row>
    <row r="31" spans="2:20" ht="14.5" x14ac:dyDescent="0.35">
      <c r="B31" s="314" t="s">
        <v>211</v>
      </c>
      <c r="C31" s="64"/>
      <c r="D31" s="65"/>
      <c r="E31" s="65"/>
      <c r="F31" s="65"/>
      <c r="G31" s="65"/>
      <c r="H31" s="65"/>
      <c r="I31" s="65"/>
      <c r="J31" s="64"/>
      <c r="K31" s="311"/>
      <c r="L31" s="311"/>
      <c r="M31" s="311"/>
      <c r="N31" s="311"/>
    </row>
    <row r="32" spans="2:20" s="148" customFormat="1" ht="14.5" x14ac:dyDescent="0.35">
      <c r="B32" s="315" t="s">
        <v>292</v>
      </c>
      <c r="C32" s="64"/>
      <c r="D32" s="65"/>
      <c r="E32" s="65"/>
      <c r="F32" s="65"/>
      <c r="G32" s="65"/>
      <c r="H32" s="65"/>
      <c r="I32" s="65"/>
      <c r="J32" s="64"/>
      <c r="K32" s="311"/>
      <c r="L32" s="311"/>
      <c r="M32" s="311"/>
      <c r="N32" s="311"/>
    </row>
    <row r="33" spans="2:14" s="148" customFormat="1" ht="14.5" x14ac:dyDescent="0.35">
      <c r="B33" s="319" t="s">
        <v>259</v>
      </c>
      <c r="C33" s="64"/>
      <c r="D33" s="65"/>
      <c r="E33" s="65"/>
      <c r="F33" s="65"/>
      <c r="G33" s="65"/>
      <c r="H33" s="65"/>
      <c r="I33" s="65"/>
      <c r="J33" s="64"/>
      <c r="K33" s="311"/>
      <c r="L33" s="311"/>
      <c r="M33" s="311"/>
      <c r="N33" s="311"/>
    </row>
    <row r="34" spans="2:14" s="148" customFormat="1" x14ac:dyDescent="0.25">
      <c r="B34" s="355" t="s">
        <v>169</v>
      </c>
      <c r="C34" s="355"/>
      <c r="D34" s="355"/>
      <c r="E34" s="355"/>
      <c r="F34" s="355"/>
      <c r="G34" s="355"/>
      <c r="H34" s="355"/>
      <c r="I34" s="355"/>
      <c r="J34" s="355"/>
      <c r="K34" s="355"/>
      <c r="L34" s="355"/>
      <c r="M34" s="355"/>
      <c r="N34" s="355"/>
    </row>
    <row r="35" spans="2:14" s="148" customFormat="1" x14ac:dyDescent="0.25">
      <c r="B35" s="355"/>
      <c r="C35" s="355"/>
      <c r="D35" s="355"/>
      <c r="E35" s="355"/>
      <c r="F35" s="355"/>
      <c r="G35" s="355"/>
      <c r="H35" s="355"/>
      <c r="I35" s="355"/>
      <c r="J35" s="355"/>
      <c r="K35" s="355"/>
      <c r="L35" s="355"/>
      <c r="M35" s="355"/>
      <c r="N35" s="355"/>
    </row>
    <row r="36" spans="2:14" x14ac:dyDescent="0.25">
      <c r="B36" s="315" t="s">
        <v>198</v>
      </c>
      <c r="C36" s="311"/>
      <c r="D36" s="311"/>
      <c r="E36" s="311"/>
      <c r="F36" s="311"/>
      <c r="G36" s="311"/>
      <c r="H36" s="311"/>
      <c r="I36" s="311"/>
      <c r="J36" s="311"/>
      <c r="K36" s="311"/>
      <c r="L36" s="311"/>
      <c r="M36" s="311"/>
      <c r="N36" s="311"/>
    </row>
    <row r="37" spans="2:14" x14ac:dyDescent="0.25">
      <c r="B37" s="318" t="s">
        <v>260</v>
      </c>
      <c r="C37" s="311"/>
      <c r="D37" s="311"/>
      <c r="E37" s="311"/>
      <c r="F37" s="311"/>
      <c r="G37" s="311"/>
      <c r="H37" s="311"/>
      <c r="I37" s="311"/>
      <c r="J37" s="311"/>
      <c r="K37" s="311"/>
      <c r="L37" s="311"/>
      <c r="M37" s="311"/>
      <c r="N37" s="311"/>
    </row>
    <row r="38" spans="2:14" x14ac:dyDescent="0.25">
      <c r="B38" s="318" t="s">
        <v>262</v>
      </c>
      <c r="C38" s="311"/>
      <c r="D38" s="311"/>
      <c r="E38" s="311"/>
      <c r="F38" s="311"/>
      <c r="G38" s="311"/>
      <c r="H38" s="311"/>
      <c r="I38" s="311"/>
      <c r="J38" s="311"/>
      <c r="K38" s="311"/>
      <c r="L38" s="311"/>
      <c r="M38" s="311"/>
      <c r="N38" s="311"/>
    </row>
    <row r="39" spans="2:14" x14ac:dyDescent="0.25">
      <c r="B39" s="318" t="s">
        <v>269</v>
      </c>
    </row>
  </sheetData>
  <sheetProtection algorithmName="SHA-512" hashValue="I6acPSbXF0fjgA92g5hiqpZOMivhkbyBFC0suvo4LX4CsU79bJoqMJX/mLIKNprDDCF4Btdy0XAaiv2v1SFnDA==" saltValue="QWuPAklYZlqxV2BhG3qxlw==" spinCount="100000" sheet="1" objects="1" scenarios="1"/>
  <mergeCells count="5">
    <mergeCell ref="O1:O4"/>
    <mergeCell ref="B34:N35"/>
    <mergeCell ref="O6:P6"/>
    <mergeCell ref="B1:N2"/>
    <mergeCell ref="B4:N4"/>
  </mergeCells>
  <hyperlinks>
    <hyperlink ref="O6:P6" location="'Chart 3.3 DATA'!A1" display="view Chart 2b data"/>
    <hyperlink ref="O1" location="'List of Tables &amp; Charts'!A1" display="return to List of Tables &amp; Charts"/>
    <hyperlink ref="O1:O4" location="'Section 3 List of Tables Charts'!A1" display="return to List of Tables &amp; Charts"/>
  </hyperlinks>
  <pageMargins left="0.70866141732283472" right="0.70866141732283472" top="0.74803149606299213" bottom="0.74803149606299213" header="0.31496062992125984" footer="0.31496062992125984"/>
  <pageSetup paperSize="9" scale="78" orientation="landscape" r:id="rId1"/>
  <headerFooter>
    <oddFooter>&amp;L&amp;8Scottish Stroke Improvement Programme 2019 Report&amp;R&amp;8© NHS National Services Scotland/Crown Copyright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131"/>
  <sheetViews>
    <sheetView workbookViewId="0">
      <selection sqref="A1:A2"/>
    </sheetView>
  </sheetViews>
  <sheetFormatPr defaultColWidth="9.1796875" defaultRowHeight="10" x14ac:dyDescent="0.2"/>
  <cols>
    <col min="1" max="1" width="15.7265625" style="66" customWidth="1"/>
    <col min="2" max="8" width="9.1796875" style="66"/>
    <col min="9" max="14" width="9.7265625" style="66" customWidth="1"/>
    <col min="15" max="15" width="10.453125" style="66" bestFit="1" customWidth="1"/>
    <col min="16" max="16" width="45.7265625" style="66" customWidth="1"/>
    <col min="17" max="20" width="11.7265625" style="130" customWidth="1"/>
    <col min="21" max="23" width="9.1796875" style="66"/>
    <col min="24" max="25" width="12.7265625" style="66" customWidth="1"/>
    <col min="26" max="27" width="9.1796875" style="66"/>
    <col min="28" max="28" width="8.7265625" style="66" customWidth="1"/>
    <col min="29" max="29" width="35.54296875" style="66" bestFit="1" customWidth="1"/>
    <col min="30" max="16384" width="9.1796875" style="66"/>
  </cols>
  <sheetData>
    <row r="1" spans="1:33" ht="15" customHeight="1" x14ac:dyDescent="0.2">
      <c r="A1" s="357" t="s">
        <v>9</v>
      </c>
      <c r="B1" s="359" t="s">
        <v>26</v>
      </c>
      <c r="C1" s="360"/>
      <c r="D1" s="360"/>
      <c r="E1" s="360"/>
      <c r="F1" s="360"/>
      <c r="G1" s="360"/>
      <c r="H1" s="360"/>
      <c r="I1" s="111"/>
      <c r="J1" s="132"/>
      <c r="K1" s="132"/>
      <c r="L1" s="112"/>
      <c r="M1" s="112"/>
      <c r="N1" s="112"/>
      <c r="O1" s="361" t="s">
        <v>4</v>
      </c>
      <c r="P1" s="362"/>
      <c r="Q1" s="361">
        <v>2017</v>
      </c>
      <c r="R1" s="361"/>
      <c r="S1" s="361">
        <v>2018</v>
      </c>
      <c r="T1" s="361"/>
      <c r="AE1" s="254"/>
      <c r="AF1" s="254"/>
    </row>
    <row r="2" spans="1:33" ht="23.25" customHeight="1" x14ac:dyDescent="0.2">
      <c r="A2" s="358"/>
      <c r="B2" s="113" t="s">
        <v>196</v>
      </c>
      <c r="C2" s="113" t="s">
        <v>237</v>
      </c>
      <c r="D2" s="114" t="s">
        <v>5</v>
      </c>
      <c r="E2" s="363" t="s">
        <v>238</v>
      </c>
      <c r="F2" s="363"/>
      <c r="G2" s="363" t="s">
        <v>239</v>
      </c>
      <c r="H2" s="364"/>
      <c r="I2" s="115" t="s">
        <v>197</v>
      </c>
      <c r="J2" s="116" t="s">
        <v>240</v>
      </c>
      <c r="K2" s="116" t="s">
        <v>6</v>
      </c>
      <c r="L2" s="118" t="s">
        <v>3</v>
      </c>
      <c r="M2" s="118" t="s">
        <v>2</v>
      </c>
      <c r="N2" s="119" t="s">
        <v>7</v>
      </c>
      <c r="O2" s="120" t="s">
        <v>8</v>
      </c>
      <c r="P2" s="121" t="s">
        <v>9</v>
      </c>
      <c r="Q2" s="121" t="s">
        <v>10</v>
      </c>
      <c r="R2" s="121" t="s">
        <v>11</v>
      </c>
      <c r="S2" s="121" t="s">
        <v>10</v>
      </c>
      <c r="T2" s="121" t="s">
        <v>11</v>
      </c>
      <c r="U2" s="250" t="s">
        <v>195</v>
      </c>
      <c r="W2" s="251"/>
      <c r="X2" s="251"/>
      <c r="Y2" s="251"/>
      <c r="Z2" s="251"/>
      <c r="AD2" s="251"/>
      <c r="AE2" s="251"/>
      <c r="AF2" s="251"/>
      <c r="AG2" s="251"/>
    </row>
    <row r="3" spans="1:33" ht="12" x14ac:dyDescent="0.2">
      <c r="A3" s="122" t="str">
        <f t="shared" ref="A3:A32" si="0">O3</f>
        <v>Scotland</v>
      </c>
      <c r="B3" s="123">
        <f t="shared" ref="B3" si="1">Q3/R3*100</f>
        <v>76.279271465741544</v>
      </c>
      <c r="C3" s="123">
        <f t="shared" ref="C3" si="2">S3/T3*100</f>
        <v>79.547878012369381</v>
      </c>
      <c r="D3" s="123">
        <f>100</f>
        <v>100</v>
      </c>
      <c r="E3" s="3">
        <f t="shared" ref="E3" si="3">SUM(1*MID(I3,1,FIND(" - ",I3)-1))</f>
        <v>75</v>
      </c>
      <c r="F3" s="124">
        <f t="shared" ref="F3" si="4">SUM(1*MID(I3,FIND(" - ",I3)+2,LEN(I3)))</f>
        <v>77</v>
      </c>
      <c r="G3" s="124">
        <f t="shared" ref="G3" si="5">SUM(1*MID(J3,1,FIND(" - ",J3)-1))</f>
        <v>79</v>
      </c>
      <c r="H3" s="124">
        <f t="shared" ref="H3" si="6">SUM(1*MID(J3,FIND(" - ",J3)+2,LEN(J3)))</f>
        <v>80</v>
      </c>
      <c r="I3" s="125" t="str">
        <f t="shared" ref="I3" si="7">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75 - 77</v>
      </c>
      <c r="J3" s="126" t="str">
        <f t="shared" ref="J3" si="8">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79 - 80</v>
      </c>
      <c r="K3" s="127">
        <f t="shared" ref="K3" si="9">C3-B3</f>
        <v>3.2686065466278365</v>
      </c>
      <c r="L3" s="131">
        <f t="shared" ref="L3:L32" si="10">((S3/T3)-(Q3/R3))-(NORMSINV(1-(0.05/COUNTA($O$3:$O$32)))*(SQRT((((Q3/R3)*(1-(Q3/R3)))/R3)+(((S3/T3)*(1-(S3/T3)))/T3))))</f>
        <v>1.4840508852881233E-2</v>
      </c>
      <c r="M3" s="131">
        <f t="shared" ref="M3:M32" si="11">((S3/T3)-(Q3/R3))+(NORMSINV(1-(0.05/COUNTA($O$3:$O$32)))*(SQRT((((Q3/R3)*(1-(Q3/R3)))/R3)+(((S3/T3)*(1-(S3/T3)))/T3))))</f>
        <v>5.0531622079675549E-2</v>
      </c>
      <c r="N3" s="128">
        <f t="shared" ref="N3:N32" si="12">IF(ISERR(IF(AND(((S3/T3)-(Q3/R3))-(NORMSINV(1-(0.05/COUNTA($P$3:$P$32)))*(SQRT((((Q3/R3)*(1-(Q3/R3)))/R3)+(((S3/T3)*(1-(S3/T3)))/T3))))&gt;0,((S3/T3)-(Q3/R3))+(NORMSINV(1-(0.05/COUNTA($P$3:$P$32)))*(SQRT((((Q3/R3)*(1-(Q3/R3)))/R3)+(((S3/T3)*(1-(S3/T3)))/T3))))&gt;0),1,IF(AND(((S3/T3)-(Q3/R3))-(NORMSINV(1-(0.05/COUNTA($P$3:$P$32)))*(SQRT((((Q3/R3)*(1-(Q3/R3)))/R3)+(((S3/T3)*(1-(S3/T3)))/T3))))&lt;0,((S3/T3)-(Q3/R3))+(NORMSINV(1-(0.05/COUNTA($P$3:$P$32)))*(SQRT((((Q3/R3)*(1-(Q3/R3)))/R3)+(((S3/T3)*(1-(S3/T3)))/T3))))&lt;0),-1,0))),"",IF(AND(((S3/T3)-(Q3/R3))-(NORMSINV(1-(0.05/COUNTA($P$3:$P$32)))*(SQRT((((Q3/R3)*(1-(Q3/R3)))/R3)+(((S3/T3)*(1-(S3/T3)))/T3))))&gt;0,((S3/T3)-(Q3/R3))+(NORMSINV(1-(0.05/COUNTA($P$3:$P$32)))*(SQRT((((Q3/R3)*(1-(Q3/R3)))/R3)+(((S3/T3)*(1-(S3/T3)))/T3))))&gt;0),1,IF(AND(((S3/T3)-(Q3/R3))-(NORMSINV(1-(0.05/COUNTA($P$3:$P$32)))*(SQRT((((Q3/R3)*(1-(Q3/R3)))/R3)+(((S3/T3)*(1-(S3/T3)))/T3))))&lt;0,((S3/T3)-(Q3/R3))+(NORMSINV(1-(0.05/COUNTA($P$3:$P$32)))*(SQRT((((Q3/R3)*(1-(Q3/R3)))/R3)+(((S3/T3)*(1-(S3/T3)))/T3))))&lt;0),-1,0)))</f>
        <v>1</v>
      </c>
      <c r="O3" s="122" t="s">
        <v>116</v>
      </c>
      <c r="P3" s="122" t="s">
        <v>158</v>
      </c>
      <c r="Q3" s="144">
        <f>SUM(Q4:Q32)</f>
        <v>7036</v>
      </c>
      <c r="R3" s="144">
        <f>SUM(R4:R32)</f>
        <v>9224</v>
      </c>
      <c r="S3" s="144">
        <f>SUM(S4:S32)</f>
        <v>7460</v>
      </c>
      <c r="T3" s="144">
        <f>SUM(T4:T32)</f>
        <v>9378</v>
      </c>
      <c r="U3" s="250">
        <v>0</v>
      </c>
      <c r="W3" s="249"/>
      <c r="Z3" s="249"/>
      <c r="AD3" s="249"/>
      <c r="AG3" s="249"/>
    </row>
    <row r="4" spans="1:33" ht="12" hidden="1" x14ac:dyDescent="0.2">
      <c r="A4" s="122" t="str">
        <f t="shared" si="0"/>
        <v>U&amp;B</v>
      </c>
      <c r="B4" s="123">
        <f t="shared" ref="B4:B21" si="13">Q4/R4*100</f>
        <v>100</v>
      </c>
      <c r="C4" s="123">
        <f t="shared" ref="C4:C32" si="14">S4/T4*100</f>
        <v>100</v>
      </c>
      <c r="D4" s="124">
        <f>100</f>
        <v>100</v>
      </c>
      <c r="E4" s="124">
        <f t="shared" ref="E4:E32" si="15">SUM(1*MID(I4,1,FIND(" - ",I4)-1))</f>
        <v>34</v>
      </c>
      <c r="F4" s="124">
        <f t="shared" ref="F4:F32" si="16">SUM(1*MID(I4,FIND(" - ",I4)+2,LEN(I4)))</f>
        <v>100</v>
      </c>
      <c r="G4" s="124">
        <f t="shared" ref="G4:G32" si="17">SUM(1*MID(J4,1,FIND(" - ",J4)-1))</f>
        <v>21</v>
      </c>
      <c r="H4" s="124">
        <f t="shared" ref="H4:H32" si="18">SUM(1*MID(J4,FIND(" - ",J4)+2,LEN(J4)))</f>
        <v>100</v>
      </c>
      <c r="I4" s="129" t="str">
        <f t="shared" ref="I4:I21" si="19">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34 - 100</v>
      </c>
      <c r="J4" s="126" t="str">
        <f t="shared" ref="J4:J32" si="20">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21 - 100</v>
      </c>
      <c r="K4" s="127">
        <f t="shared" ref="K4:K32" si="21">C4-B4</f>
        <v>0</v>
      </c>
      <c r="L4" s="131">
        <f t="shared" si="10"/>
        <v>0</v>
      </c>
      <c r="M4" s="131">
        <f t="shared" si="11"/>
        <v>0</v>
      </c>
      <c r="N4" s="128">
        <f t="shared" si="12"/>
        <v>0</v>
      </c>
      <c r="O4" s="122" t="s">
        <v>242</v>
      </c>
      <c r="P4" s="122" t="s">
        <v>111</v>
      </c>
      <c r="Q4" s="144">
        <v>2</v>
      </c>
      <c r="R4" s="144">
        <v>2</v>
      </c>
      <c r="S4" s="144">
        <v>1</v>
      </c>
      <c r="T4" s="144">
        <v>1</v>
      </c>
      <c r="U4" s="250">
        <v>1</v>
      </c>
      <c r="W4" s="249"/>
      <c r="Z4" s="249"/>
      <c r="AB4" s="255"/>
      <c r="AD4" s="249"/>
      <c r="AG4" s="249"/>
    </row>
    <row r="5" spans="1:33" ht="12" x14ac:dyDescent="0.2">
      <c r="A5" s="122" t="str">
        <f t="shared" si="0"/>
        <v>L&amp;I</v>
      </c>
      <c r="B5" s="123">
        <f t="shared" si="13"/>
        <v>89.189189189189193</v>
      </c>
      <c r="C5" s="123">
        <f t="shared" si="14"/>
        <v>90.322580645161281</v>
      </c>
      <c r="D5" s="124">
        <f>100</f>
        <v>100</v>
      </c>
      <c r="E5" s="124">
        <f t="shared" si="15"/>
        <v>75</v>
      </c>
      <c r="F5" s="124">
        <f t="shared" si="16"/>
        <v>96</v>
      </c>
      <c r="G5" s="124">
        <f t="shared" si="17"/>
        <v>75</v>
      </c>
      <c r="H5" s="124">
        <f t="shared" si="18"/>
        <v>97</v>
      </c>
      <c r="I5" s="129" t="str">
        <f t="shared" si="19"/>
        <v>75 - 96</v>
      </c>
      <c r="J5" s="126" t="str">
        <f t="shared" si="20"/>
        <v>75 - 97</v>
      </c>
      <c r="K5" s="127">
        <f t="shared" si="21"/>
        <v>1.1333914559720881</v>
      </c>
      <c r="L5" s="131">
        <f t="shared" si="10"/>
        <v>-0.20486917241569483</v>
      </c>
      <c r="M5" s="131">
        <f t="shared" si="11"/>
        <v>0.22753700153513681</v>
      </c>
      <c r="N5" s="128">
        <f t="shared" si="12"/>
        <v>0</v>
      </c>
      <c r="O5" s="122" t="s">
        <v>77</v>
      </c>
      <c r="P5" s="122" t="s">
        <v>76</v>
      </c>
      <c r="Q5" s="144">
        <v>33</v>
      </c>
      <c r="R5" s="144">
        <v>37</v>
      </c>
      <c r="S5" s="144">
        <v>28</v>
      </c>
      <c r="T5" s="144">
        <v>31</v>
      </c>
      <c r="U5" s="250">
        <v>2</v>
      </c>
      <c r="W5" s="249"/>
      <c r="Z5" s="249"/>
      <c r="AB5" s="255"/>
      <c r="AD5" s="249"/>
      <c r="AG5" s="249"/>
    </row>
    <row r="6" spans="1:33" ht="12" x14ac:dyDescent="0.2">
      <c r="A6" s="122" t="str">
        <f t="shared" si="0"/>
        <v>Crosshouse</v>
      </c>
      <c r="B6" s="123">
        <f t="shared" si="13"/>
        <v>85.436893203883486</v>
      </c>
      <c r="C6" s="123">
        <f t="shared" si="14"/>
        <v>90.228426395939081</v>
      </c>
      <c r="D6" s="124">
        <f>100</f>
        <v>100</v>
      </c>
      <c r="E6" s="124">
        <f t="shared" si="15"/>
        <v>83</v>
      </c>
      <c r="F6" s="124">
        <f t="shared" si="16"/>
        <v>88</v>
      </c>
      <c r="G6" s="124">
        <f t="shared" si="17"/>
        <v>88</v>
      </c>
      <c r="H6" s="124">
        <f t="shared" si="18"/>
        <v>92</v>
      </c>
      <c r="I6" s="129" t="str">
        <f t="shared" si="19"/>
        <v>83 - 88</v>
      </c>
      <c r="J6" s="126" t="str">
        <f t="shared" si="20"/>
        <v>88 - 92</v>
      </c>
      <c r="K6" s="127">
        <f t="shared" si="21"/>
        <v>4.7915331920555957</v>
      </c>
      <c r="L6" s="131">
        <f t="shared" si="10"/>
        <v>3.2472240232763599E-4</v>
      </c>
      <c r="M6" s="131">
        <f t="shared" si="11"/>
        <v>9.5505941438784298E-2</v>
      </c>
      <c r="N6" s="128">
        <f t="shared" si="12"/>
        <v>1</v>
      </c>
      <c r="O6" s="122" t="s">
        <v>44</v>
      </c>
      <c r="P6" s="122" t="s">
        <v>43</v>
      </c>
      <c r="Q6" s="144">
        <v>704</v>
      </c>
      <c r="R6" s="144">
        <v>824</v>
      </c>
      <c r="S6" s="144">
        <v>711</v>
      </c>
      <c r="T6" s="144">
        <v>788</v>
      </c>
      <c r="U6" s="250">
        <v>3</v>
      </c>
      <c r="W6" s="249"/>
      <c r="Z6" s="249"/>
      <c r="AB6" s="255"/>
      <c r="AD6" s="249"/>
      <c r="AG6" s="249"/>
    </row>
    <row r="7" spans="1:33" ht="12" x14ac:dyDescent="0.2">
      <c r="A7" s="122" t="str">
        <f t="shared" si="0"/>
        <v>IRH</v>
      </c>
      <c r="B7" s="123">
        <f t="shared" si="13"/>
        <v>83.568075117370881</v>
      </c>
      <c r="C7" s="123">
        <f t="shared" si="14"/>
        <v>86.602870813397132</v>
      </c>
      <c r="D7" s="124">
        <f>100</f>
        <v>100</v>
      </c>
      <c r="E7" s="124">
        <f t="shared" si="15"/>
        <v>78</v>
      </c>
      <c r="F7" s="124">
        <f t="shared" si="16"/>
        <v>88</v>
      </c>
      <c r="G7" s="124">
        <f t="shared" si="17"/>
        <v>81</v>
      </c>
      <c r="H7" s="124">
        <f t="shared" si="18"/>
        <v>91</v>
      </c>
      <c r="I7" s="129" t="str">
        <f t="shared" si="19"/>
        <v>78 - 88</v>
      </c>
      <c r="J7" s="126" t="str">
        <f t="shared" si="20"/>
        <v>81 - 91</v>
      </c>
      <c r="K7" s="127">
        <f t="shared" si="21"/>
        <v>3.0347956960262508</v>
      </c>
      <c r="L7" s="131">
        <f t="shared" si="10"/>
        <v>-7.1322767513575747E-2</v>
      </c>
      <c r="M7" s="131">
        <f t="shared" si="11"/>
        <v>0.1320186814341005</v>
      </c>
      <c r="N7" s="128">
        <f t="shared" si="12"/>
        <v>0</v>
      </c>
      <c r="O7" s="122" t="s">
        <v>66</v>
      </c>
      <c r="P7" s="122" t="s">
        <v>65</v>
      </c>
      <c r="Q7" s="144">
        <v>178</v>
      </c>
      <c r="R7" s="144">
        <v>213</v>
      </c>
      <c r="S7" s="144">
        <v>181</v>
      </c>
      <c r="T7" s="144">
        <v>209</v>
      </c>
      <c r="U7" s="250">
        <v>4</v>
      </c>
      <c r="W7" s="249"/>
      <c r="Z7" s="249"/>
      <c r="AB7" s="255"/>
      <c r="AD7" s="249"/>
      <c r="AG7" s="249"/>
    </row>
    <row r="8" spans="1:33" ht="12" x14ac:dyDescent="0.2">
      <c r="A8" s="122" t="str">
        <f t="shared" si="0"/>
        <v>Borders</v>
      </c>
      <c r="B8" s="123">
        <f t="shared" si="13"/>
        <v>84.615384615384613</v>
      </c>
      <c r="C8" s="123">
        <f t="shared" si="14"/>
        <v>86.516853932584269</v>
      </c>
      <c r="D8" s="124">
        <f>100</f>
        <v>100</v>
      </c>
      <c r="E8" s="124">
        <f t="shared" si="15"/>
        <v>79</v>
      </c>
      <c r="F8" s="124">
        <f t="shared" si="16"/>
        <v>89</v>
      </c>
      <c r="G8" s="124">
        <f t="shared" si="17"/>
        <v>81</v>
      </c>
      <c r="H8" s="124">
        <f t="shared" si="18"/>
        <v>91</v>
      </c>
      <c r="I8" s="129" t="str">
        <f t="shared" si="19"/>
        <v>79 - 89</v>
      </c>
      <c r="J8" s="126" t="str">
        <f t="shared" si="20"/>
        <v>81 - 91</v>
      </c>
      <c r="K8" s="127">
        <f t="shared" si="21"/>
        <v>1.9014693171996555</v>
      </c>
      <c r="L8" s="131">
        <f t="shared" si="10"/>
        <v>-8.9651490615752991E-2</v>
      </c>
      <c r="M8" s="131">
        <f t="shared" si="11"/>
        <v>0.12768087695974611</v>
      </c>
      <c r="N8" s="128">
        <f t="shared" si="12"/>
        <v>0</v>
      </c>
      <c r="O8" s="122" t="s">
        <v>12</v>
      </c>
      <c r="P8" s="122" t="s">
        <v>46</v>
      </c>
      <c r="Q8" s="144">
        <v>154</v>
      </c>
      <c r="R8" s="144">
        <v>182</v>
      </c>
      <c r="S8" s="144">
        <v>154</v>
      </c>
      <c r="T8" s="144">
        <v>178</v>
      </c>
      <c r="U8" s="250">
        <v>5</v>
      </c>
      <c r="W8" s="249"/>
      <c r="Z8" s="249"/>
      <c r="AB8" s="255"/>
      <c r="AD8" s="249"/>
      <c r="AG8" s="249"/>
    </row>
    <row r="9" spans="1:33" ht="12" x14ac:dyDescent="0.2">
      <c r="A9" s="122" t="str">
        <f t="shared" si="0"/>
        <v>SJH</v>
      </c>
      <c r="B9" s="123">
        <f t="shared" si="13"/>
        <v>81.851851851851848</v>
      </c>
      <c r="C9" s="123">
        <f t="shared" si="14"/>
        <v>84.532374100719423</v>
      </c>
      <c r="D9" s="124">
        <f>100</f>
        <v>100</v>
      </c>
      <c r="E9" s="124">
        <f t="shared" si="15"/>
        <v>77</v>
      </c>
      <c r="F9" s="124">
        <f t="shared" si="16"/>
        <v>86</v>
      </c>
      <c r="G9" s="124">
        <f t="shared" si="17"/>
        <v>80</v>
      </c>
      <c r="H9" s="124">
        <f t="shared" si="18"/>
        <v>88</v>
      </c>
      <c r="I9" s="129" t="str">
        <f t="shared" si="19"/>
        <v>77 - 86</v>
      </c>
      <c r="J9" s="126" t="str">
        <f t="shared" si="20"/>
        <v>80 - 88</v>
      </c>
      <c r="K9" s="127">
        <f t="shared" si="21"/>
        <v>2.6805222488675753</v>
      </c>
      <c r="L9" s="131">
        <f t="shared" si="10"/>
        <v>-6.6960476111813202E-2</v>
      </c>
      <c r="M9" s="131">
        <f t="shared" si="11"/>
        <v>0.12057092108916455</v>
      </c>
      <c r="N9" s="128">
        <f t="shared" si="12"/>
        <v>0</v>
      </c>
      <c r="O9" s="122" t="s">
        <v>94</v>
      </c>
      <c r="P9" s="122" t="s">
        <v>93</v>
      </c>
      <c r="Q9" s="144">
        <v>221</v>
      </c>
      <c r="R9" s="144">
        <v>270</v>
      </c>
      <c r="S9" s="144">
        <v>235</v>
      </c>
      <c r="T9" s="144">
        <v>278</v>
      </c>
      <c r="U9" s="250">
        <v>6</v>
      </c>
      <c r="W9" s="249"/>
      <c r="Z9" s="249"/>
      <c r="AB9" s="255"/>
      <c r="AD9" s="249"/>
      <c r="AG9" s="249"/>
    </row>
    <row r="10" spans="1:33" ht="12" x14ac:dyDescent="0.2">
      <c r="A10" s="122" t="str">
        <f t="shared" si="0"/>
        <v>GCH</v>
      </c>
      <c r="B10" s="123">
        <f t="shared" si="13"/>
        <v>82.5</v>
      </c>
      <c r="C10" s="123">
        <f t="shared" si="14"/>
        <v>84.090909090909093</v>
      </c>
      <c r="D10" s="124">
        <f>100</f>
        <v>100</v>
      </c>
      <c r="E10" s="124">
        <f t="shared" si="15"/>
        <v>68</v>
      </c>
      <c r="F10" s="124">
        <f t="shared" si="16"/>
        <v>91</v>
      </c>
      <c r="G10" s="124">
        <f t="shared" si="17"/>
        <v>71</v>
      </c>
      <c r="H10" s="124">
        <f t="shared" si="18"/>
        <v>92</v>
      </c>
      <c r="I10" s="129" t="str">
        <f t="shared" si="19"/>
        <v>68 - 91</v>
      </c>
      <c r="J10" s="126" t="str">
        <f t="shared" si="20"/>
        <v>71 - 92</v>
      </c>
      <c r="K10" s="127">
        <f t="shared" si="21"/>
        <v>1.5909090909090935</v>
      </c>
      <c r="L10" s="131">
        <f t="shared" si="10"/>
        <v>-0.22344652012681812</v>
      </c>
      <c r="M10" s="131">
        <f t="shared" si="11"/>
        <v>0.25526470194500006</v>
      </c>
      <c r="N10" s="128">
        <f t="shared" si="12"/>
        <v>0</v>
      </c>
      <c r="O10" s="122" t="s">
        <v>52</v>
      </c>
      <c r="P10" s="122" t="s">
        <v>51</v>
      </c>
      <c r="Q10" s="144">
        <v>33</v>
      </c>
      <c r="R10" s="144">
        <v>40</v>
      </c>
      <c r="S10" s="144">
        <v>37</v>
      </c>
      <c r="T10" s="144">
        <v>44</v>
      </c>
      <c r="U10" s="250">
        <v>7</v>
      </c>
      <c r="W10" s="249"/>
      <c r="Z10" s="249"/>
      <c r="AB10" s="255"/>
      <c r="AD10" s="249"/>
      <c r="AG10" s="249"/>
    </row>
    <row r="11" spans="1:33" ht="12" x14ac:dyDescent="0.2">
      <c r="A11" s="122" t="str">
        <f t="shared" si="0"/>
        <v>Dr Grays</v>
      </c>
      <c r="B11" s="123">
        <f t="shared" si="13"/>
        <v>87.5</v>
      </c>
      <c r="C11" s="123">
        <f t="shared" si="14"/>
        <v>83.766233766233768</v>
      </c>
      <c r="D11" s="124">
        <f>100</f>
        <v>100</v>
      </c>
      <c r="E11" s="124">
        <f t="shared" si="15"/>
        <v>81</v>
      </c>
      <c r="F11" s="124">
        <f t="shared" si="16"/>
        <v>92</v>
      </c>
      <c r="G11" s="124">
        <f t="shared" si="17"/>
        <v>77</v>
      </c>
      <c r="H11" s="124">
        <f t="shared" si="18"/>
        <v>89</v>
      </c>
      <c r="I11" s="129" t="str">
        <f t="shared" si="19"/>
        <v>81 - 92</v>
      </c>
      <c r="J11" s="126" t="str">
        <f t="shared" si="20"/>
        <v>77 - 89</v>
      </c>
      <c r="K11" s="127">
        <f t="shared" si="21"/>
        <v>-3.7337662337662323</v>
      </c>
      <c r="L11" s="131">
        <f t="shared" si="10"/>
        <v>-0.15790406215386144</v>
      </c>
      <c r="M11" s="131">
        <f t="shared" si="11"/>
        <v>8.3228737478536777E-2</v>
      </c>
      <c r="N11" s="128">
        <f t="shared" si="12"/>
        <v>0</v>
      </c>
      <c r="O11" s="122" t="s">
        <v>61</v>
      </c>
      <c r="P11" s="122" t="s">
        <v>60</v>
      </c>
      <c r="Q11" s="144">
        <v>119</v>
      </c>
      <c r="R11" s="144">
        <v>136</v>
      </c>
      <c r="S11" s="144">
        <v>129</v>
      </c>
      <c r="T11" s="144">
        <v>154</v>
      </c>
      <c r="U11" s="250">
        <v>8</v>
      </c>
      <c r="W11" s="249"/>
      <c r="Z11" s="249"/>
      <c r="AB11" s="255"/>
      <c r="AD11" s="249"/>
      <c r="AG11" s="249"/>
    </row>
    <row r="12" spans="1:33" ht="12" x14ac:dyDescent="0.2">
      <c r="A12" s="122" t="str">
        <f t="shared" si="0"/>
        <v>GRI</v>
      </c>
      <c r="B12" s="123">
        <f t="shared" si="13"/>
        <v>73.899371069182379</v>
      </c>
      <c r="C12" s="123">
        <f t="shared" si="14"/>
        <v>82.670906200317958</v>
      </c>
      <c r="D12" s="124">
        <f>100</f>
        <v>100</v>
      </c>
      <c r="E12" s="124">
        <f t="shared" si="15"/>
        <v>70</v>
      </c>
      <c r="F12" s="124">
        <f t="shared" si="16"/>
        <v>77</v>
      </c>
      <c r="G12" s="124">
        <f t="shared" si="17"/>
        <v>80</v>
      </c>
      <c r="H12" s="124">
        <f t="shared" si="18"/>
        <v>85</v>
      </c>
      <c r="I12" s="129" t="str">
        <f t="shared" si="19"/>
        <v>70 - 77</v>
      </c>
      <c r="J12" s="126" t="str">
        <f t="shared" si="20"/>
        <v>80 - 85</v>
      </c>
      <c r="K12" s="127">
        <f t="shared" si="21"/>
        <v>8.7715351311355789</v>
      </c>
      <c r="L12" s="131">
        <f t="shared" si="10"/>
        <v>2.007611192548861E-2</v>
      </c>
      <c r="M12" s="131">
        <f t="shared" si="11"/>
        <v>0.15535459069722293</v>
      </c>
      <c r="N12" s="128">
        <f t="shared" si="12"/>
        <v>1</v>
      </c>
      <c r="O12" s="122" t="s">
        <v>142</v>
      </c>
      <c r="P12" s="122" t="s">
        <v>63</v>
      </c>
      <c r="Q12" s="144">
        <v>470</v>
      </c>
      <c r="R12" s="144">
        <v>636</v>
      </c>
      <c r="S12" s="144">
        <v>520</v>
      </c>
      <c r="T12" s="144">
        <v>629</v>
      </c>
      <c r="U12" s="250">
        <v>9</v>
      </c>
      <c r="W12" s="249"/>
      <c r="Z12" s="249"/>
      <c r="AB12" s="255"/>
      <c r="AD12" s="249"/>
      <c r="AG12" s="249"/>
    </row>
    <row r="13" spans="1:33" ht="12" x14ac:dyDescent="0.2">
      <c r="A13" s="122" t="str">
        <f t="shared" si="0"/>
        <v>RAH</v>
      </c>
      <c r="B13" s="123">
        <f t="shared" si="13"/>
        <v>81.917808219178085</v>
      </c>
      <c r="C13" s="123">
        <f t="shared" si="14"/>
        <v>82.505910165484636</v>
      </c>
      <c r="D13" s="124">
        <f>100</f>
        <v>100</v>
      </c>
      <c r="E13" s="124">
        <f t="shared" si="15"/>
        <v>78</v>
      </c>
      <c r="F13" s="124">
        <f t="shared" si="16"/>
        <v>86</v>
      </c>
      <c r="G13" s="124">
        <f t="shared" si="17"/>
        <v>79</v>
      </c>
      <c r="H13" s="124">
        <f t="shared" si="18"/>
        <v>86</v>
      </c>
      <c r="I13" s="129" t="str">
        <f t="shared" si="19"/>
        <v>78 - 86</v>
      </c>
      <c r="J13" s="126" t="str">
        <f t="shared" si="20"/>
        <v>79 - 86</v>
      </c>
      <c r="K13" s="127">
        <f t="shared" si="21"/>
        <v>0.58810194630655133</v>
      </c>
      <c r="L13" s="131">
        <f t="shared" si="10"/>
        <v>-7.4344168583192802E-2</v>
      </c>
      <c r="M13" s="131">
        <f t="shared" si="11"/>
        <v>8.6106207509323837E-2</v>
      </c>
      <c r="N13" s="128">
        <f t="shared" si="12"/>
        <v>0</v>
      </c>
      <c r="O13" s="122" t="s">
        <v>143</v>
      </c>
      <c r="P13" s="122" t="s">
        <v>68</v>
      </c>
      <c r="Q13" s="144">
        <v>299</v>
      </c>
      <c r="R13" s="144">
        <v>365</v>
      </c>
      <c r="S13" s="144">
        <v>349</v>
      </c>
      <c r="T13" s="144">
        <v>423</v>
      </c>
      <c r="U13" s="250">
        <v>10</v>
      </c>
      <c r="W13" s="249"/>
      <c r="Z13" s="249"/>
      <c r="AB13" s="255"/>
      <c r="AD13" s="249"/>
      <c r="AG13" s="249"/>
    </row>
    <row r="14" spans="1:33" ht="12" x14ac:dyDescent="0.2">
      <c r="A14" s="122" t="str">
        <f t="shared" si="0"/>
        <v>VHK</v>
      </c>
      <c r="B14" s="123">
        <f t="shared" si="13"/>
        <v>84.26229508196721</v>
      </c>
      <c r="C14" s="123">
        <f t="shared" si="14"/>
        <v>81.462799495586381</v>
      </c>
      <c r="D14" s="124">
        <f>100</f>
        <v>100</v>
      </c>
      <c r="E14" s="124">
        <f t="shared" si="15"/>
        <v>81</v>
      </c>
      <c r="F14" s="124">
        <f t="shared" si="16"/>
        <v>87</v>
      </c>
      <c r="G14" s="124">
        <f t="shared" si="17"/>
        <v>79</v>
      </c>
      <c r="H14" s="124">
        <f t="shared" si="18"/>
        <v>84</v>
      </c>
      <c r="I14" s="129" t="str">
        <f t="shared" si="19"/>
        <v>81 - 87</v>
      </c>
      <c r="J14" s="126" t="str">
        <f t="shared" si="20"/>
        <v>79 - 84</v>
      </c>
      <c r="K14" s="127">
        <f t="shared" si="21"/>
        <v>-2.7994955863808286</v>
      </c>
      <c r="L14" s="131">
        <f t="shared" si="10"/>
        <v>-8.7270029685614342E-2</v>
      </c>
      <c r="M14" s="131">
        <f t="shared" si="11"/>
        <v>3.1280117957997761E-2</v>
      </c>
      <c r="N14" s="128">
        <f t="shared" si="12"/>
        <v>0</v>
      </c>
      <c r="O14" s="122" t="s">
        <v>139</v>
      </c>
      <c r="P14" s="122" t="s">
        <v>159</v>
      </c>
      <c r="Q14" s="144">
        <v>514</v>
      </c>
      <c r="R14" s="144">
        <v>610</v>
      </c>
      <c r="S14" s="144">
        <v>646</v>
      </c>
      <c r="T14" s="144">
        <v>793</v>
      </c>
      <c r="U14" s="250">
        <v>11</v>
      </c>
      <c r="W14" s="249"/>
      <c r="Z14" s="249"/>
      <c r="AB14" s="255"/>
      <c r="AD14" s="249"/>
      <c r="AG14" s="249"/>
    </row>
    <row r="15" spans="1:33" ht="12" x14ac:dyDescent="0.25">
      <c r="A15" s="122" t="str">
        <f t="shared" si="0"/>
        <v>RIE</v>
      </c>
      <c r="B15" s="123">
        <f t="shared" si="13"/>
        <v>77.019937040923409</v>
      </c>
      <c r="C15" s="123">
        <f t="shared" si="14"/>
        <v>81.454162276080083</v>
      </c>
      <c r="D15" s="124">
        <f>100</f>
        <v>100</v>
      </c>
      <c r="E15" s="124">
        <f t="shared" si="15"/>
        <v>74</v>
      </c>
      <c r="F15" s="124">
        <f t="shared" si="16"/>
        <v>80</v>
      </c>
      <c r="G15" s="124">
        <f t="shared" si="17"/>
        <v>79</v>
      </c>
      <c r="H15" s="124">
        <f t="shared" si="18"/>
        <v>84</v>
      </c>
      <c r="I15" s="129" t="str">
        <f t="shared" si="19"/>
        <v>74 - 80</v>
      </c>
      <c r="J15" s="126" t="str">
        <f t="shared" si="20"/>
        <v>79 - 84</v>
      </c>
      <c r="K15" s="127">
        <f t="shared" si="21"/>
        <v>4.4342252351566742</v>
      </c>
      <c r="L15" s="131">
        <f t="shared" si="10"/>
        <v>-1.0168996271813467E-2</v>
      </c>
      <c r="M15" s="131">
        <f t="shared" si="11"/>
        <v>9.8853500974947189E-2</v>
      </c>
      <c r="N15" s="128">
        <f t="shared" si="12"/>
        <v>0</v>
      </c>
      <c r="O15" s="122" t="s">
        <v>91</v>
      </c>
      <c r="P15" s="122" t="s">
        <v>90</v>
      </c>
      <c r="Q15" s="144">
        <v>734</v>
      </c>
      <c r="R15" s="144">
        <v>953</v>
      </c>
      <c r="S15" s="144">
        <v>773</v>
      </c>
      <c r="T15" s="144">
        <v>949</v>
      </c>
      <c r="U15" s="250">
        <v>12</v>
      </c>
      <c r="W15" s="249"/>
      <c r="Z15" s="249"/>
      <c r="AA15" s="257"/>
      <c r="AB15" s="255"/>
      <c r="AD15" s="249"/>
      <c r="AG15" s="249"/>
    </row>
    <row r="16" spans="1:33" ht="12" x14ac:dyDescent="0.2">
      <c r="A16" s="122" t="str">
        <f t="shared" si="0"/>
        <v>Western Isles</v>
      </c>
      <c r="B16" s="123">
        <f t="shared" si="13"/>
        <v>64.285714285714292</v>
      </c>
      <c r="C16" s="123">
        <f t="shared" si="14"/>
        <v>80.555555555555557</v>
      </c>
      <c r="D16" s="124">
        <f>100</f>
        <v>100</v>
      </c>
      <c r="E16" s="124">
        <f t="shared" si="15"/>
        <v>49</v>
      </c>
      <c r="F16" s="124">
        <f t="shared" si="16"/>
        <v>77</v>
      </c>
      <c r="G16" s="124">
        <f t="shared" si="17"/>
        <v>65</v>
      </c>
      <c r="H16" s="124">
        <f t="shared" si="18"/>
        <v>90</v>
      </c>
      <c r="I16" s="129" t="str">
        <f t="shared" si="19"/>
        <v>49 - 77</v>
      </c>
      <c r="J16" s="126" t="str">
        <f t="shared" si="20"/>
        <v>65 - 90</v>
      </c>
      <c r="K16" s="127">
        <f t="shared" si="21"/>
        <v>16.269841269841265</v>
      </c>
      <c r="L16" s="131">
        <f t="shared" si="10"/>
        <v>-0.12813034030468862</v>
      </c>
      <c r="M16" s="131">
        <f t="shared" si="11"/>
        <v>0.45352716570151397</v>
      </c>
      <c r="N16" s="128">
        <f t="shared" si="12"/>
        <v>0</v>
      </c>
      <c r="O16" s="122" t="s">
        <v>21</v>
      </c>
      <c r="P16" s="122" t="s">
        <v>114</v>
      </c>
      <c r="Q16" s="144">
        <v>27</v>
      </c>
      <c r="R16" s="144">
        <v>42</v>
      </c>
      <c r="S16" s="144">
        <v>29</v>
      </c>
      <c r="T16" s="144">
        <v>36</v>
      </c>
      <c r="U16" s="250">
        <v>13</v>
      </c>
      <c r="W16" s="249"/>
      <c r="Z16" s="249"/>
      <c r="AB16" s="255"/>
      <c r="AD16" s="249"/>
      <c r="AG16" s="249"/>
    </row>
    <row r="17" spans="1:33" ht="12" x14ac:dyDescent="0.2">
      <c r="A17" s="122" t="str">
        <f t="shared" si="0"/>
        <v>Monklands</v>
      </c>
      <c r="B17" s="123">
        <f t="shared" si="13"/>
        <v>65.202702702702695</v>
      </c>
      <c r="C17" s="123">
        <f t="shared" si="14"/>
        <v>80</v>
      </c>
      <c r="D17" s="124">
        <f>100</f>
        <v>100</v>
      </c>
      <c r="E17" s="124">
        <f t="shared" si="15"/>
        <v>60</v>
      </c>
      <c r="F17" s="124">
        <f t="shared" si="16"/>
        <v>70</v>
      </c>
      <c r="G17" s="124">
        <f t="shared" si="17"/>
        <v>75</v>
      </c>
      <c r="H17" s="124">
        <f t="shared" si="18"/>
        <v>84</v>
      </c>
      <c r="I17" s="129" t="str">
        <f t="shared" si="19"/>
        <v>60 - 70</v>
      </c>
      <c r="J17" s="126" t="str">
        <f t="shared" si="20"/>
        <v>75 - 84</v>
      </c>
      <c r="K17" s="127">
        <f t="shared" si="21"/>
        <v>14.797297297297305</v>
      </c>
      <c r="L17" s="131">
        <f t="shared" si="10"/>
        <v>3.9319581101050202E-2</v>
      </c>
      <c r="M17" s="131">
        <f t="shared" si="11"/>
        <v>0.25662636484489593</v>
      </c>
      <c r="N17" s="128">
        <f t="shared" si="12"/>
        <v>1</v>
      </c>
      <c r="O17" s="122" t="s">
        <v>86</v>
      </c>
      <c r="P17" s="122" t="s">
        <v>85</v>
      </c>
      <c r="Q17" s="144">
        <v>193</v>
      </c>
      <c r="R17" s="144">
        <v>296</v>
      </c>
      <c r="S17" s="144">
        <v>212</v>
      </c>
      <c r="T17" s="144">
        <v>265</v>
      </c>
      <c r="U17" s="250">
        <v>14</v>
      </c>
      <c r="W17" s="249"/>
      <c r="Z17" s="249"/>
      <c r="AB17" s="255"/>
      <c r="AD17" s="249"/>
      <c r="AG17" s="249"/>
    </row>
    <row r="18" spans="1:33" ht="12" x14ac:dyDescent="0.2">
      <c r="A18" s="122" t="str">
        <f t="shared" si="0"/>
        <v>ARI</v>
      </c>
      <c r="B18" s="123">
        <f t="shared" si="13"/>
        <v>79.458598726114644</v>
      </c>
      <c r="C18" s="123">
        <f t="shared" si="14"/>
        <v>79.84615384615384</v>
      </c>
      <c r="D18" s="124">
        <f>100</f>
        <v>100</v>
      </c>
      <c r="E18" s="124">
        <f t="shared" si="15"/>
        <v>76</v>
      </c>
      <c r="F18" s="124">
        <f t="shared" si="16"/>
        <v>82</v>
      </c>
      <c r="G18" s="124">
        <f t="shared" si="17"/>
        <v>77</v>
      </c>
      <c r="H18" s="124">
        <f t="shared" si="18"/>
        <v>83</v>
      </c>
      <c r="I18" s="129" t="str">
        <f t="shared" si="19"/>
        <v>76 - 82</v>
      </c>
      <c r="J18" s="126" t="str">
        <f t="shared" si="20"/>
        <v>77 - 83</v>
      </c>
      <c r="K18" s="127">
        <f t="shared" si="21"/>
        <v>0.38755512003919534</v>
      </c>
      <c r="L18" s="131">
        <f t="shared" si="10"/>
        <v>-6.2246183237603822E-2</v>
      </c>
      <c r="M18" s="131">
        <f t="shared" si="11"/>
        <v>6.9997285638387738E-2</v>
      </c>
      <c r="N18" s="128">
        <f t="shared" si="12"/>
        <v>0</v>
      </c>
      <c r="O18" s="122" t="s">
        <v>140</v>
      </c>
      <c r="P18" s="122" t="s">
        <v>58</v>
      </c>
      <c r="Q18" s="144">
        <v>499</v>
      </c>
      <c r="R18" s="144">
        <v>628</v>
      </c>
      <c r="S18" s="144">
        <v>519</v>
      </c>
      <c r="T18" s="144">
        <v>650</v>
      </c>
      <c r="U18" s="250">
        <v>15</v>
      </c>
      <c r="W18" s="249"/>
      <c r="Z18" s="249"/>
      <c r="AB18" s="255"/>
      <c r="AD18" s="249"/>
      <c r="AG18" s="249"/>
    </row>
    <row r="19" spans="1:33" ht="12" x14ac:dyDescent="0.25">
      <c r="A19" s="122" t="str">
        <f t="shared" si="0"/>
        <v>FVRH</v>
      </c>
      <c r="B19" s="123">
        <f t="shared" si="13"/>
        <v>79.1015625</v>
      </c>
      <c r="C19" s="123">
        <f t="shared" si="14"/>
        <v>79.6875</v>
      </c>
      <c r="D19" s="124">
        <f>100</f>
        <v>100</v>
      </c>
      <c r="E19" s="124">
        <f t="shared" si="15"/>
        <v>75</v>
      </c>
      <c r="F19" s="124">
        <f t="shared" si="16"/>
        <v>82</v>
      </c>
      <c r="G19" s="124">
        <f t="shared" si="17"/>
        <v>76</v>
      </c>
      <c r="H19" s="124">
        <f t="shared" si="18"/>
        <v>83</v>
      </c>
      <c r="I19" s="129" t="str">
        <f t="shared" si="19"/>
        <v>75 - 82</v>
      </c>
      <c r="J19" s="126" t="str">
        <f t="shared" si="20"/>
        <v>76 - 83</v>
      </c>
      <c r="K19" s="127">
        <f t="shared" si="21"/>
        <v>0.5859375</v>
      </c>
      <c r="L19" s="131">
        <f t="shared" si="10"/>
        <v>-6.833872568308845E-2</v>
      </c>
      <c r="M19" s="131">
        <f t="shared" si="11"/>
        <v>8.005747568308845E-2</v>
      </c>
      <c r="N19" s="128">
        <f t="shared" si="12"/>
        <v>0</v>
      </c>
      <c r="O19" s="122" t="s">
        <v>141</v>
      </c>
      <c r="P19" s="122" t="s">
        <v>56</v>
      </c>
      <c r="Q19" s="144">
        <v>405</v>
      </c>
      <c r="R19" s="144">
        <v>512</v>
      </c>
      <c r="S19" s="144">
        <v>408</v>
      </c>
      <c r="T19" s="144">
        <v>512</v>
      </c>
      <c r="U19" s="250">
        <v>16</v>
      </c>
      <c r="W19" s="249"/>
      <c r="Z19" s="249"/>
      <c r="AA19" s="257"/>
      <c r="AB19" s="255"/>
      <c r="AD19" s="249"/>
      <c r="AG19" s="249"/>
    </row>
    <row r="20" spans="1:33" ht="12" x14ac:dyDescent="0.2">
      <c r="A20" s="122" t="str">
        <f t="shared" si="0"/>
        <v>Hairmyres</v>
      </c>
      <c r="B20" s="123">
        <f t="shared" si="13"/>
        <v>82.130584192439855</v>
      </c>
      <c r="C20" s="123">
        <f t="shared" si="14"/>
        <v>79.153094462540722</v>
      </c>
      <c r="D20" s="124">
        <f>100</f>
        <v>100</v>
      </c>
      <c r="E20" s="124">
        <f t="shared" si="15"/>
        <v>77</v>
      </c>
      <c r="F20" s="124">
        <f t="shared" si="16"/>
        <v>86</v>
      </c>
      <c r="G20" s="124">
        <f t="shared" si="17"/>
        <v>74</v>
      </c>
      <c r="H20" s="124">
        <f t="shared" si="18"/>
        <v>83</v>
      </c>
      <c r="I20" s="129" t="str">
        <f t="shared" si="19"/>
        <v>77 - 86</v>
      </c>
      <c r="J20" s="126" t="str">
        <f t="shared" si="20"/>
        <v>74 - 83</v>
      </c>
      <c r="K20" s="127">
        <f t="shared" si="21"/>
        <v>-2.9774897298991334</v>
      </c>
      <c r="L20" s="131">
        <f t="shared" si="10"/>
        <v>-0.12451546080676557</v>
      </c>
      <c r="M20" s="131">
        <f t="shared" si="11"/>
        <v>6.4965666208782746E-2</v>
      </c>
      <c r="N20" s="128">
        <f t="shared" si="12"/>
        <v>0</v>
      </c>
      <c r="O20" s="122" t="s">
        <v>83</v>
      </c>
      <c r="P20" s="122" t="s">
        <v>82</v>
      </c>
      <c r="Q20" s="144">
        <v>239</v>
      </c>
      <c r="R20" s="144">
        <v>291</v>
      </c>
      <c r="S20" s="144">
        <v>243</v>
      </c>
      <c r="T20" s="144">
        <v>307</v>
      </c>
      <c r="U20" s="250">
        <v>17</v>
      </c>
      <c r="W20" s="249"/>
      <c r="Z20" s="249"/>
      <c r="AB20" s="255"/>
      <c r="AD20" s="249"/>
      <c r="AG20" s="249"/>
    </row>
    <row r="21" spans="1:33" ht="12" x14ac:dyDescent="0.2">
      <c r="A21" s="122" t="str">
        <f t="shared" si="0"/>
        <v>Caithness</v>
      </c>
      <c r="B21" s="123">
        <f t="shared" si="13"/>
        <v>75</v>
      </c>
      <c r="C21" s="123">
        <f t="shared" si="14"/>
        <v>78.723404255319153</v>
      </c>
      <c r="D21" s="124">
        <f>100</f>
        <v>100</v>
      </c>
      <c r="E21" s="124">
        <f t="shared" si="15"/>
        <v>62</v>
      </c>
      <c r="F21" s="124">
        <f t="shared" si="16"/>
        <v>84</v>
      </c>
      <c r="G21" s="124">
        <f t="shared" si="17"/>
        <v>65</v>
      </c>
      <c r="H21" s="124">
        <f t="shared" si="18"/>
        <v>88</v>
      </c>
      <c r="I21" s="129" t="str">
        <f t="shared" si="19"/>
        <v>62 - 84</v>
      </c>
      <c r="J21" s="126" t="str">
        <f t="shared" si="20"/>
        <v>65 - 88</v>
      </c>
      <c r="K21" s="127">
        <f t="shared" si="21"/>
        <v>3.7234042553191529</v>
      </c>
      <c r="L21" s="131">
        <f t="shared" si="10"/>
        <v>-0.20679336155791478</v>
      </c>
      <c r="M21" s="131">
        <f t="shared" si="11"/>
        <v>0.28126144666429781</v>
      </c>
      <c r="N21" s="128">
        <f t="shared" si="12"/>
        <v>0</v>
      </c>
      <c r="O21" s="122" t="s">
        <v>74</v>
      </c>
      <c r="P21" s="122" t="s">
        <v>73</v>
      </c>
      <c r="Q21" s="144">
        <v>42</v>
      </c>
      <c r="R21" s="144">
        <v>56</v>
      </c>
      <c r="S21" s="144">
        <v>37</v>
      </c>
      <c r="T21" s="144">
        <v>47</v>
      </c>
      <c r="U21" s="250">
        <v>18</v>
      </c>
      <c r="W21" s="249"/>
      <c r="Z21" s="249"/>
      <c r="AB21" s="255"/>
      <c r="AD21" s="249"/>
      <c r="AG21" s="249"/>
    </row>
    <row r="22" spans="1:33" ht="12" x14ac:dyDescent="0.2">
      <c r="A22" s="122" t="str">
        <f t="shared" si="0"/>
        <v>Raigmore</v>
      </c>
      <c r="B22" s="123">
        <f>Q22/R22*100</f>
        <v>81.381381381381374</v>
      </c>
      <c r="C22" s="123">
        <f t="shared" si="14"/>
        <v>78.025477707006374</v>
      </c>
      <c r="D22" s="124">
        <f>100</f>
        <v>100</v>
      </c>
      <c r="E22" s="124">
        <f t="shared" si="15"/>
        <v>77</v>
      </c>
      <c r="F22" s="124">
        <f t="shared" si="16"/>
        <v>85</v>
      </c>
      <c r="G22" s="124">
        <f t="shared" si="17"/>
        <v>73</v>
      </c>
      <c r="H22" s="124">
        <f t="shared" si="18"/>
        <v>82</v>
      </c>
      <c r="I22" s="129" t="str">
        <f>IF(AND(R22&gt;0,ROUND(SUM(100*((2*Q22+1.96^2)-(1.96*(SQRT(1.96^2+4*Q22*(1-(Q22/R22))))))/(2*(R22+1.96^2))),0)&lt;0),CONCATENATE(SUM(1*0)," - ",ROUND(SUM(100*((2*Q22+1.96^2)+(1.96*(SQRT(1.96^2+4*Q22*(1-(Q22/R22))))))/(2*(R22+1.96^2))),0)),IF(AND(R22&gt;0,ROUND(SUM(100*((2*Q22+1.96^2)-(1.96*(SQRT(1.96^2+4*Q22*(1-(Q22/R22))))))/(2*(R22+1.96^2))),0)&gt;=0),CONCATENATE(ROUND(SUM(100*((2*Q22+1.96^2)-(1.96*(SQRT(1.96^2+4*Q22*(1-(Q22/R22))))))/(2*(R22+1.96^2))),0)," - ",ROUND(SUM(100*((2*Q22+1.96^2)+(1.96*(SQRT(1.96^2+4*Q22*(1-(Q22/R22))))))/(2*(R22+1.96^2))),0)),""))</f>
        <v>77 - 85</v>
      </c>
      <c r="J22" s="126" t="str">
        <f t="shared" si="20"/>
        <v>73 - 82</v>
      </c>
      <c r="K22" s="127">
        <f t="shared" si="21"/>
        <v>-3.3559036743749999</v>
      </c>
      <c r="L22" s="131">
        <f t="shared" si="10"/>
        <v>-0.12642737112799304</v>
      </c>
      <c r="M22" s="131">
        <f t="shared" si="11"/>
        <v>5.9309297640492947E-2</v>
      </c>
      <c r="N22" s="128">
        <f t="shared" si="12"/>
        <v>0</v>
      </c>
      <c r="O22" s="122" t="s">
        <v>80</v>
      </c>
      <c r="P22" s="122" t="s">
        <v>79</v>
      </c>
      <c r="Q22" s="144">
        <v>271</v>
      </c>
      <c r="R22" s="144">
        <v>333</v>
      </c>
      <c r="S22" s="144">
        <v>245</v>
      </c>
      <c r="T22" s="144">
        <v>314</v>
      </c>
      <c r="U22" s="250">
        <v>19</v>
      </c>
      <c r="W22" s="249"/>
      <c r="Z22" s="249"/>
      <c r="AB22" s="255"/>
      <c r="AD22" s="249"/>
      <c r="AG22" s="249"/>
    </row>
    <row r="23" spans="1:33" ht="12" x14ac:dyDescent="0.2">
      <c r="A23" s="122" t="str">
        <f t="shared" si="0"/>
        <v>Ninewells</v>
      </c>
      <c r="B23" s="123">
        <f t="shared" ref="B23:B32" si="22">Q23/R23*100</f>
        <v>71.512770137524555</v>
      </c>
      <c r="C23" s="123">
        <f t="shared" si="14"/>
        <v>77.554438860971516</v>
      </c>
      <c r="D23" s="124">
        <f>100</f>
        <v>100</v>
      </c>
      <c r="E23" s="124">
        <f t="shared" si="15"/>
        <v>67</v>
      </c>
      <c r="F23" s="124">
        <f t="shared" si="16"/>
        <v>75</v>
      </c>
      <c r="G23" s="124">
        <f t="shared" si="17"/>
        <v>74</v>
      </c>
      <c r="H23" s="124">
        <f t="shared" si="18"/>
        <v>81</v>
      </c>
      <c r="I23" s="129" t="str">
        <f t="shared" ref="I23:I32" si="23">IF(AND(R23&gt;0,ROUND(SUM(100*((2*Q23+1.96^2)-(1.96*(SQRT(1.96^2+4*Q23*(1-(Q23/R23))))))/(2*(R23+1.96^2))),0)&lt;0),CONCATENATE(SUM(1*0)," - ",ROUND(SUM(100*((2*Q23+1.96^2)+(1.96*(SQRT(1.96^2+4*Q23*(1-(Q23/R23))))))/(2*(R23+1.96^2))),0)),IF(AND(R23&gt;0,ROUND(SUM(100*((2*Q23+1.96^2)-(1.96*(SQRT(1.96^2+4*Q23*(1-(Q23/R23))))))/(2*(R23+1.96^2))),0)&gt;=0),CONCATENATE(ROUND(SUM(100*((2*Q23+1.96^2)-(1.96*(SQRT(1.96^2+4*Q23*(1-(Q23/R23))))))/(2*(R23+1.96^2))),0)," - ",ROUND(SUM(100*((2*Q23+1.96^2)+(1.96*(SQRT(1.96^2+4*Q23*(1-(Q23/R23))))))/(2*(R23+1.96^2))),0)),""))</f>
        <v>67 - 75</v>
      </c>
      <c r="J23" s="126" t="str">
        <f t="shared" si="20"/>
        <v>74 - 81</v>
      </c>
      <c r="K23" s="127">
        <f t="shared" si="21"/>
        <v>6.0416687234469606</v>
      </c>
      <c r="L23" s="131">
        <f t="shared" si="10"/>
        <v>-1.6786273593607182E-2</v>
      </c>
      <c r="M23" s="131">
        <f t="shared" si="11"/>
        <v>0.13761964806254634</v>
      </c>
      <c r="N23" s="128">
        <f t="shared" si="12"/>
        <v>0</v>
      </c>
      <c r="O23" s="122" t="s">
        <v>106</v>
      </c>
      <c r="P23" s="122" t="s">
        <v>105</v>
      </c>
      <c r="Q23" s="144">
        <v>364</v>
      </c>
      <c r="R23" s="144">
        <v>509</v>
      </c>
      <c r="S23" s="144">
        <v>463</v>
      </c>
      <c r="T23" s="144">
        <v>597</v>
      </c>
      <c r="U23" s="250">
        <v>20</v>
      </c>
      <c r="W23" s="249"/>
      <c r="Z23" s="249"/>
      <c r="AB23" s="255"/>
      <c r="AD23" s="249"/>
      <c r="AG23" s="249"/>
    </row>
    <row r="24" spans="1:33" ht="12" x14ac:dyDescent="0.2">
      <c r="A24" s="122" t="str">
        <f t="shared" si="0"/>
        <v>Wishaw</v>
      </c>
      <c r="B24" s="123">
        <f t="shared" si="22"/>
        <v>71.907216494845358</v>
      </c>
      <c r="C24" s="123">
        <f t="shared" si="14"/>
        <v>76.25</v>
      </c>
      <c r="D24" s="124">
        <f>100</f>
        <v>100</v>
      </c>
      <c r="E24" s="124">
        <f t="shared" si="15"/>
        <v>67</v>
      </c>
      <c r="F24" s="124">
        <f t="shared" si="16"/>
        <v>76</v>
      </c>
      <c r="G24" s="124">
        <f t="shared" si="17"/>
        <v>72</v>
      </c>
      <c r="H24" s="124">
        <f t="shared" si="18"/>
        <v>80</v>
      </c>
      <c r="I24" s="129" t="str">
        <f t="shared" si="23"/>
        <v>67 - 76</v>
      </c>
      <c r="J24" s="126" t="str">
        <f t="shared" si="20"/>
        <v>72 - 80</v>
      </c>
      <c r="K24" s="127">
        <f t="shared" si="21"/>
        <v>4.3427835051546424</v>
      </c>
      <c r="L24" s="131">
        <f t="shared" si="10"/>
        <v>-4.814718825700956E-2</v>
      </c>
      <c r="M24" s="131">
        <f t="shared" si="11"/>
        <v>0.13500285836010226</v>
      </c>
      <c r="N24" s="128">
        <f t="shared" si="12"/>
        <v>0</v>
      </c>
      <c r="O24" s="122" t="s">
        <v>89</v>
      </c>
      <c r="P24" s="122" t="s">
        <v>88</v>
      </c>
      <c r="Q24" s="144">
        <v>279</v>
      </c>
      <c r="R24" s="144">
        <v>388</v>
      </c>
      <c r="S24" s="144">
        <v>305</v>
      </c>
      <c r="T24" s="144">
        <v>400</v>
      </c>
      <c r="U24" s="250">
        <v>21</v>
      </c>
      <c r="W24" s="249"/>
      <c r="Z24" s="249"/>
      <c r="AB24" s="255"/>
      <c r="AD24" s="249"/>
      <c r="AG24" s="249"/>
    </row>
    <row r="25" spans="1:33" ht="12" x14ac:dyDescent="0.25">
      <c r="A25" s="122" t="str">
        <f t="shared" si="0"/>
        <v>Gilbert Bain</v>
      </c>
      <c r="B25" s="123">
        <f t="shared" si="22"/>
        <v>72.727272727272734</v>
      </c>
      <c r="C25" s="123">
        <f t="shared" si="14"/>
        <v>73.529411764705884</v>
      </c>
      <c r="D25" s="124">
        <f>100</f>
        <v>100</v>
      </c>
      <c r="E25" s="124">
        <f t="shared" si="15"/>
        <v>56</v>
      </c>
      <c r="F25" s="124">
        <f t="shared" si="16"/>
        <v>85</v>
      </c>
      <c r="G25" s="124">
        <f t="shared" si="17"/>
        <v>57</v>
      </c>
      <c r="H25" s="124">
        <f t="shared" si="18"/>
        <v>85</v>
      </c>
      <c r="I25" s="129" t="str">
        <f t="shared" si="23"/>
        <v>56 - 85</v>
      </c>
      <c r="J25" s="126" t="str">
        <f t="shared" si="20"/>
        <v>57 - 85</v>
      </c>
      <c r="K25" s="127">
        <f t="shared" si="21"/>
        <v>0.80213903743315029</v>
      </c>
      <c r="L25" s="131">
        <f t="shared" si="10"/>
        <v>-0.30994521442008244</v>
      </c>
      <c r="M25" s="131">
        <f t="shared" si="11"/>
        <v>0.3259879951687456</v>
      </c>
      <c r="N25" s="128">
        <f t="shared" si="12"/>
        <v>0</v>
      </c>
      <c r="O25" s="122" t="s">
        <v>103</v>
      </c>
      <c r="P25" s="122" t="s">
        <v>102</v>
      </c>
      <c r="Q25" s="144">
        <v>24</v>
      </c>
      <c r="R25" s="144">
        <v>33</v>
      </c>
      <c r="S25" s="144">
        <v>25</v>
      </c>
      <c r="T25" s="144">
        <v>34</v>
      </c>
      <c r="U25" s="250">
        <v>22</v>
      </c>
      <c r="W25" s="249"/>
      <c r="Z25" s="249"/>
      <c r="AA25" s="257"/>
      <c r="AB25" s="255"/>
      <c r="AD25" s="249"/>
      <c r="AG25" s="249"/>
    </row>
    <row r="26" spans="1:33" ht="12" x14ac:dyDescent="0.2">
      <c r="A26" s="122" t="str">
        <f t="shared" si="0"/>
        <v>Balfour</v>
      </c>
      <c r="B26" s="123">
        <f t="shared" si="22"/>
        <v>78.787878787878782</v>
      </c>
      <c r="C26" s="123">
        <f t="shared" si="14"/>
        <v>72.727272727272734</v>
      </c>
      <c r="D26" s="124">
        <f>100</f>
        <v>100</v>
      </c>
      <c r="E26" s="124">
        <f t="shared" si="15"/>
        <v>62</v>
      </c>
      <c r="F26" s="124">
        <f t="shared" si="16"/>
        <v>89</v>
      </c>
      <c r="G26" s="124">
        <f t="shared" si="17"/>
        <v>56</v>
      </c>
      <c r="H26" s="124">
        <f t="shared" si="18"/>
        <v>85</v>
      </c>
      <c r="I26" s="129" t="str">
        <f t="shared" si="23"/>
        <v>62 - 89</v>
      </c>
      <c r="J26" s="126" t="str">
        <f t="shared" si="20"/>
        <v>56 - 85</v>
      </c>
      <c r="K26" s="127">
        <f t="shared" si="21"/>
        <v>-6.0606060606060481</v>
      </c>
      <c r="L26" s="131">
        <f t="shared" si="10"/>
        <v>-0.36949918846249763</v>
      </c>
      <c r="M26" s="131">
        <f t="shared" si="11"/>
        <v>0.24828706725037653</v>
      </c>
      <c r="N26" s="128">
        <f t="shared" si="12"/>
        <v>0</v>
      </c>
      <c r="O26" s="122" t="s">
        <v>100</v>
      </c>
      <c r="P26" s="122" t="s">
        <v>99</v>
      </c>
      <c r="Q26" s="144">
        <v>26</v>
      </c>
      <c r="R26" s="144">
        <v>33</v>
      </c>
      <c r="S26" s="144">
        <v>24</v>
      </c>
      <c r="T26" s="144">
        <v>33</v>
      </c>
      <c r="U26" s="250">
        <v>23</v>
      </c>
      <c r="W26" s="249"/>
      <c r="Z26" s="249"/>
      <c r="AB26" s="255"/>
      <c r="AD26" s="249"/>
      <c r="AG26" s="249"/>
    </row>
    <row r="27" spans="1:33" ht="12" x14ac:dyDescent="0.2">
      <c r="A27" s="122" t="str">
        <f t="shared" si="0"/>
        <v>QUEH</v>
      </c>
      <c r="B27" s="123">
        <f t="shared" si="22"/>
        <v>66.931918656056581</v>
      </c>
      <c r="C27" s="123">
        <f t="shared" si="14"/>
        <v>72.072936660268709</v>
      </c>
      <c r="D27" s="124">
        <f>100</f>
        <v>100</v>
      </c>
      <c r="E27" s="124">
        <f t="shared" si="15"/>
        <v>64</v>
      </c>
      <c r="F27" s="124">
        <f t="shared" si="16"/>
        <v>70</v>
      </c>
      <c r="G27" s="124">
        <f t="shared" si="17"/>
        <v>69</v>
      </c>
      <c r="H27" s="124">
        <f t="shared" si="18"/>
        <v>75</v>
      </c>
      <c r="I27" s="129" t="str">
        <f t="shared" si="23"/>
        <v>64 - 70</v>
      </c>
      <c r="J27" s="126" t="str">
        <f t="shared" si="20"/>
        <v>69 - 75</v>
      </c>
      <c r="K27" s="127">
        <f t="shared" si="21"/>
        <v>5.1410180042121283</v>
      </c>
      <c r="L27" s="131">
        <f t="shared" si="10"/>
        <v>-6.4706260517418748E-3</v>
      </c>
      <c r="M27" s="131">
        <f t="shared" si="11"/>
        <v>0.10929098613598442</v>
      </c>
      <c r="N27" s="128">
        <f t="shared" si="12"/>
        <v>0</v>
      </c>
      <c r="O27" s="122" t="s">
        <v>241</v>
      </c>
      <c r="P27" s="122" t="s">
        <v>185</v>
      </c>
      <c r="Q27" s="144">
        <v>757</v>
      </c>
      <c r="R27" s="144">
        <v>1131</v>
      </c>
      <c r="S27" s="144">
        <v>751</v>
      </c>
      <c r="T27" s="144">
        <v>1042</v>
      </c>
      <c r="U27" s="250">
        <v>24</v>
      </c>
      <c r="W27" s="249"/>
      <c r="Z27" s="249"/>
      <c r="AB27" s="255"/>
      <c r="AD27" s="249"/>
      <c r="AG27" s="249"/>
    </row>
    <row r="28" spans="1:33" ht="12" x14ac:dyDescent="0.2">
      <c r="A28" s="122" t="str">
        <f t="shared" si="0"/>
        <v>PRI</v>
      </c>
      <c r="B28" s="123">
        <f t="shared" si="22"/>
        <v>66.161616161616166</v>
      </c>
      <c r="C28" s="123">
        <f t="shared" si="14"/>
        <v>69.565217391304344</v>
      </c>
      <c r="D28" s="124">
        <f>100</f>
        <v>100</v>
      </c>
      <c r="E28" s="124">
        <f t="shared" si="15"/>
        <v>59</v>
      </c>
      <c r="F28" s="124">
        <f t="shared" si="16"/>
        <v>72</v>
      </c>
      <c r="G28" s="124">
        <f t="shared" si="17"/>
        <v>63</v>
      </c>
      <c r="H28" s="124">
        <f t="shared" si="18"/>
        <v>76</v>
      </c>
      <c r="I28" s="129" t="str">
        <f t="shared" si="23"/>
        <v>59 - 72</v>
      </c>
      <c r="J28" s="126" t="str">
        <f t="shared" si="20"/>
        <v>63 - 76</v>
      </c>
      <c r="K28" s="127">
        <f t="shared" si="21"/>
        <v>3.4036012296881779</v>
      </c>
      <c r="L28" s="131">
        <f t="shared" si="10"/>
        <v>-0.10615968366447484</v>
      </c>
      <c r="M28" s="131">
        <f t="shared" si="11"/>
        <v>0.17423170825823844</v>
      </c>
      <c r="N28" s="128">
        <f t="shared" si="12"/>
        <v>0</v>
      </c>
      <c r="O28" s="122" t="s">
        <v>109</v>
      </c>
      <c r="P28" s="122" t="s">
        <v>108</v>
      </c>
      <c r="Q28" s="144">
        <v>131</v>
      </c>
      <c r="R28" s="144">
        <v>198</v>
      </c>
      <c r="S28" s="144">
        <v>128</v>
      </c>
      <c r="T28" s="144">
        <v>184</v>
      </c>
      <c r="U28" s="250">
        <v>25</v>
      </c>
      <c r="W28" s="249"/>
      <c r="Z28" s="249"/>
      <c r="AB28" s="255"/>
      <c r="AD28" s="249"/>
      <c r="AG28" s="249"/>
    </row>
    <row r="29" spans="1:33" ht="12" x14ac:dyDescent="0.2">
      <c r="A29" s="122" t="str">
        <f t="shared" si="0"/>
        <v>DGRI</v>
      </c>
      <c r="B29" s="123">
        <f t="shared" si="22"/>
        <v>57.142857142857139</v>
      </c>
      <c r="C29" s="123">
        <f t="shared" si="14"/>
        <v>68.780487804878049</v>
      </c>
      <c r="D29" s="124">
        <f>100</f>
        <v>100</v>
      </c>
      <c r="E29" s="124">
        <f t="shared" si="15"/>
        <v>50</v>
      </c>
      <c r="F29" s="124">
        <f t="shared" si="16"/>
        <v>64</v>
      </c>
      <c r="G29" s="124">
        <f t="shared" si="17"/>
        <v>62</v>
      </c>
      <c r="H29" s="124">
        <f t="shared" si="18"/>
        <v>75</v>
      </c>
      <c r="I29" s="129" t="str">
        <f t="shared" si="23"/>
        <v>50 - 64</v>
      </c>
      <c r="J29" s="126" t="str">
        <f t="shared" si="20"/>
        <v>62 - 75</v>
      </c>
      <c r="K29" s="127">
        <f t="shared" si="21"/>
        <v>11.637630662020911</v>
      </c>
      <c r="L29" s="131">
        <f t="shared" si="10"/>
        <v>-2.1722906726615837E-2</v>
      </c>
      <c r="M29" s="131">
        <f t="shared" si="11"/>
        <v>0.25447551996703388</v>
      </c>
      <c r="N29" s="128">
        <f t="shared" si="12"/>
        <v>0</v>
      </c>
      <c r="O29" s="122" t="s">
        <v>49</v>
      </c>
      <c r="P29" s="122" t="s">
        <v>48</v>
      </c>
      <c r="Q29" s="144">
        <v>120</v>
      </c>
      <c r="R29" s="144">
        <v>210</v>
      </c>
      <c r="S29" s="144">
        <v>141</v>
      </c>
      <c r="T29" s="144">
        <v>205</v>
      </c>
      <c r="U29" s="250">
        <v>26</v>
      </c>
      <c r="W29" s="249"/>
      <c r="Z29" s="249"/>
      <c r="AB29" s="255"/>
      <c r="AD29" s="249"/>
      <c r="AG29" s="249"/>
    </row>
    <row r="30" spans="1:33" ht="12" x14ac:dyDescent="0.2">
      <c r="A30" s="122" t="str">
        <f t="shared" si="0"/>
        <v>WGH</v>
      </c>
      <c r="B30" s="123">
        <f t="shared" si="22"/>
        <v>68.619246861924694</v>
      </c>
      <c r="C30" s="123">
        <f t="shared" si="14"/>
        <v>66.210045662100455</v>
      </c>
      <c r="D30" s="124">
        <f>100</f>
        <v>100</v>
      </c>
      <c r="E30" s="124">
        <f t="shared" si="15"/>
        <v>62</v>
      </c>
      <c r="F30" s="124">
        <f t="shared" si="16"/>
        <v>74</v>
      </c>
      <c r="G30" s="124">
        <f t="shared" si="17"/>
        <v>60</v>
      </c>
      <c r="H30" s="124">
        <f t="shared" si="18"/>
        <v>72</v>
      </c>
      <c r="I30" s="129" t="str">
        <f t="shared" si="23"/>
        <v>62 - 74</v>
      </c>
      <c r="J30" s="126" t="str">
        <f t="shared" si="20"/>
        <v>60 - 72</v>
      </c>
      <c r="K30" s="127">
        <f t="shared" si="21"/>
        <v>-2.4092011998242384</v>
      </c>
      <c r="L30" s="131">
        <f t="shared" si="10"/>
        <v>-0.1527910690377213</v>
      </c>
      <c r="M30" s="131">
        <f t="shared" si="11"/>
        <v>0.10460704504123672</v>
      </c>
      <c r="N30" s="128">
        <f t="shared" si="12"/>
        <v>0</v>
      </c>
      <c r="O30" s="122" t="s">
        <v>97</v>
      </c>
      <c r="P30" s="122" t="s">
        <v>96</v>
      </c>
      <c r="Q30" s="144">
        <v>164</v>
      </c>
      <c r="R30" s="144">
        <v>239</v>
      </c>
      <c r="S30" s="144">
        <v>145</v>
      </c>
      <c r="T30" s="144">
        <v>219</v>
      </c>
      <c r="U30" s="250">
        <v>27</v>
      </c>
      <c r="W30" s="249"/>
      <c r="Z30" s="249"/>
      <c r="AB30" s="255"/>
      <c r="AD30" s="249"/>
      <c r="AG30" s="249"/>
    </row>
    <row r="31" spans="1:33" ht="12" x14ac:dyDescent="0.2">
      <c r="A31" s="122" t="str">
        <f t="shared" ref="A31" si="24">O31</f>
        <v>Belford</v>
      </c>
      <c r="B31" s="123">
        <f t="shared" ref="B31" si="25">Q31/R31*100</f>
        <v>85.294117647058826</v>
      </c>
      <c r="C31" s="123">
        <f t="shared" ref="C31" si="26">S31/T31*100</f>
        <v>58.333333333333336</v>
      </c>
      <c r="D31" s="124">
        <f>100</f>
        <v>100</v>
      </c>
      <c r="E31" s="124">
        <f t="shared" ref="E31" si="27">SUM(1*MID(I31,1,FIND(" - ",I31)-1))</f>
        <v>70</v>
      </c>
      <c r="F31" s="124">
        <f t="shared" ref="F31" si="28">SUM(1*MID(I31,FIND(" - ",I31)+2,LEN(I31)))</f>
        <v>94</v>
      </c>
      <c r="G31" s="124">
        <f t="shared" ref="G31" si="29">SUM(1*MID(J31,1,FIND(" - ",J31)-1))</f>
        <v>39</v>
      </c>
      <c r="H31" s="124">
        <f t="shared" ref="H31" si="30">SUM(1*MID(J31,FIND(" - ",J31)+2,LEN(J31)))</f>
        <v>76</v>
      </c>
      <c r="I31" s="129" t="str">
        <f t="shared" ref="I31" si="31">IF(AND(R31&gt;0,ROUND(SUM(100*((2*Q31+1.96^2)-(1.96*(SQRT(1.96^2+4*Q31*(1-(Q31/R31))))))/(2*(R31+1.96^2))),0)&lt;0),CONCATENATE(SUM(1*0)," - ",ROUND(SUM(100*((2*Q31+1.96^2)+(1.96*(SQRT(1.96^2+4*Q31*(1-(Q31/R31))))))/(2*(R31+1.96^2))),0)),IF(AND(R31&gt;0,ROUND(SUM(100*((2*Q31+1.96^2)-(1.96*(SQRT(1.96^2+4*Q31*(1-(Q31/R31))))))/(2*(R31+1.96^2))),0)&gt;=0),CONCATENATE(ROUND(SUM(100*((2*Q31+1.96^2)-(1.96*(SQRT(1.96^2+4*Q31*(1-(Q31/R31))))))/(2*(R31+1.96^2))),0)," - ",ROUND(SUM(100*((2*Q31+1.96^2)+(1.96*(SQRT(1.96^2+4*Q31*(1-(Q31/R31))))))/(2*(R31+1.96^2))),0)),""))</f>
        <v>70 - 94</v>
      </c>
      <c r="J31" s="126" t="str">
        <f t="shared" ref="J31" si="32">IF(AND(T31&gt;0,ROUND(SUM(100*((2*S31+1.96^2)-(1.96*(SQRT(1.96^2+4*S31*(1-(S31/T31))))))/(2*(T31+1.96^2))),0)&lt;0),CONCATENATE(SUM(1*0)," - ",ROUND(SUM(100*((2*S31+1.96^2)+(1.96*(SQRT(1.96^2+4*S31*(1-(S31/T31))))))/(2*(T31+1.96^2))),0)),IF(AND(T31&gt;0,ROUND(SUM(100*((2*S31+1.96^2)-(1.96*(SQRT(1.96^2+4*S31*(1-(S31/T31))))))/(2*(T31+1.96^2))),0)&gt;=0),CONCATENATE(ROUND(SUM(100*((2*S31+1.96^2)-(1.96*(SQRT(1.96^2+4*S31*(1-(S31/T31))))))/(2*(T31+1.96^2))),0)," - ",ROUND(SUM(100*((2*S31+1.96^2)+(1.96*(SQRT(1.96^2+4*S31*(1-(S31/T31))))))/(2*(T31+1.96^2))),0)),""))</f>
        <v>39 - 76</v>
      </c>
      <c r="K31" s="127">
        <f t="shared" ref="K31" si="33">C31-B31</f>
        <v>-26.96078431372549</v>
      </c>
      <c r="L31" s="131">
        <f t="shared" si="10"/>
        <v>-0.61462186596830737</v>
      </c>
      <c r="M31" s="131">
        <f t="shared" si="11"/>
        <v>7.5406179693797704E-2</v>
      </c>
      <c r="N31" s="128">
        <f t="shared" si="12"/>
        <v>0</v>
      </c>
      <c r="O31" s="122" t="s">
        <v>71</v>
      </c>
      <c r="P31" s="122" t="s">
        <v>70</v>
      </c>
      <c r="Q31" s="144">
        <v>29</v>
      </c>
      <c r="R31" s="144">
        <v>34</v>
      </c>
      <c r="S31" s="144">
        <v>14</v>
      </c>
      <c r="T31" s="144">
        <v>24</v>
      </c>
      <c r="U31" s="250">
        <v>28</v>
      </c>
      <c r="W31" s="249"/>
      <c r="Z31" s="249"/>
      <c r="AB31" s="255"/>
      <c r="AD31" s="249"/>
      <c r="AG31" s="249"/>
    </row>
    <row r="32" spans="1:33" ht="12" x14ac:dyDescent="0.2">
      <c r="A32" s="122" t="str">
        <f t="shared" si="0"/>
        <v>Ayr</v>
      </c>
      <c r="B32" s="123">
        <f t="shared" si="22"/>
        <v>21.739130434782609</v>
      </c>
      <c r="C32" s="123">
        <f t="shared" si="14"/>
        <v>21.875</v>
      </c>
      <c r="D32" s="124">
        <f>100</f>
        <v>100</v>
      </c>
      <c r="E32" s="124">
        <f t="shared" si="15"/>
        <v>10</v>
      </c>
      <c r="F32" s="124">
        <f t="shared" si="16"/>
        <v>42</v>
      </c>
      <c r="G32" s="124">
        <f t="shared" si="17"/>
        <v>11</v>
      </c>
      <c r="H32" s="124">
        <f t="shared" si="18"/>
        <v>39</v>
      </c>
      <c r="I32" s="129" t="str">
        <f t="shared" si="23"/>
        <v>10 - 42</v>
      </c>
      <c r="J32" s="126" t="str">
        <f t="shared" si="20"/>
        <v>11 - 39</v>
      </c>
      <c r="K32" s="127">
        <f t="shared" si="21"/>
        <v>0.13586956521739069</v>
      </c>
      <c r="L32" s="131">
        <f t="shared" si="10"/>
        <v>-0.32991122176052334</v>
      </c>
      <c r="M32" s="131">
        <f t="shared" si="11"/>
        <v>0.33262861306487113</v>
      </c>
      <c r="N32" s="128">
        <f t="shared" si="12"/>
        <v>0</v>
      </c>
      <c r="O32" s="122" t="s">
        <v>42</v>
      </c>
      <c r="P32" s="122" t="s">
        <v>41</v>
      </c>
      <c r="Q32" s="144">
        <v>5</v>
      </c>
      <c r="R32" s="144">
        <v>23</v>
      </c>
      <c r="S32" s="144">
        <v>7</v>
      </c>
      <c r="T32" s="144">
        <v>32</v>
      </c>
      <c r="U32" s="250">
        <v>29</v>
      </c>
      <c r="W32" s="249"/>
      <c r="Z32" s="249"/>
      <c r="AB32" s="255"/>
      <c r="AD32" s="249"/>
      <c r="AG32" s="249"/>
    </row>
    <row r="35" spans="15:23" ht="14.5" x14ac:dyDescent="0.35">
      <c r="O35"/>
      <c r="P35"/>
      <c r="Q35"/>
      <c r="R35"/>
      <c r="S35"/>
      <c r="T35"/>
      <c r="U35"/>
      <c r="V35"/>
      <c r="W35"/>
    </row>
    <row r="36" spans="15:23" ht="14.5" x14ac:dyDescent="0.35">
      <c r="O36" s="227"/>
      <c r="P36" s="228"/>
      <c r="Q36" s="228"/>
      <c r="R36" s="228"/>
      <c r="S36" s="228"/>
      <c r="T36" s="228"/>
      <c r="U36" s="198"/>
      <c r="V36"/>
      <c r="W36"/>
    </row>
    <row r="37" spans="15:23" ht="14.5" x14ac:dyDescent="0.35">
      <c r="O37" s="229"/>
      <c r="P37" s="229"/>
      <c r="Q37" s="229"/>
      <c r="R37" s="230"/>
      <c r="S37" s="230"/>
      <c r="T37" s="230"/>
      <c r="U37" s="198"/>
      <c r="V37"/>
      <c r="W37"/>
    </row>
    <row r="38" spans="15:23" ht="14.5" x14ac:dyDescent="0.35">
      <c r="O38" s="229"/>
      <c r="P38" s="229"/>
      <c r="Q38" s="229"/>
      <c r="R38" s="230"/>
      <c r="S38" s="230"/>
      <c r="T38" s="230"/>
      <c r="U38" s="198"/>
      <c r="V38"/>
      <c r="W38"/>
    </row>
    <row r="39" spans="15:23" ht="14.5" x14ac:dyDescent="0.35">
      <c r="O39" s="231"/>
      <c r="P39" s="231"/>
      <c r="Q39" s="231"/>
      <c r="R39" s="232"/>
      <c r="S39" s="232"/>
      <c r="T39" s="232"/>
      <c r="U39" s="198"/>
      <c r="V39"/>
      <c r="W39"/>
    </row>
    <row r="40" spans="15:23" ht="14.5" x14ac:dyDescent="0.35">
      <c r="O40" s="231"/>
      <c r="P40" s="231"/>
      <c r="Q40" s="231"/>
      <c r="R40" s="232"/>
      <c r="S40" s="232"/>
      <c r="T40" s="232"/>
      <c r="U40" s="198"/>
      <c r="V40"/>
      <c r="W40"/>
    </row>
    <row r="41" spans="15:23" ht="14.5" x14ac:dyDescent="0.35">
      <c r="O41" s="231"/>
      <c r="P41" s="231"/>
      <c r="Q41" s="231"/>
      <c r="R41" s="232"/>
      <c r="S41" s="232"/>
      <c r="T41" s="232"/>
      <c r="U41" s="198"/>
      <c r="V41"/>
      <c r="W41"/>
    </row>
    <row r="42" spans="15:23" ht="14.5" x14ac:dyDescent="0.35">
      <c r="O42" s="231"/>
      <c r="P42" s="231"/>
      <c r="Q42" s="231"/>
      <c r="R42" s="232"/>
      <c r="S42" s="232"/>
      <c r="T42" s="232"/>
      <c r="U42" s="198"/>
      <c r="V42"/>
      <c r="W42"/>
    </row>
    <row r="43" spans="15:23" ht="14.5" x14ac:dyDescent="0.35">
      <c r="O43" s="231"/>
      <c r="P43" s="231"/>
      <c r="Q43" s="231"/>
      <c r="R43" s="232"/>
      <c r="S43" s="232"/>
      <c r="T43" s="232"/>
      <c r="U43" s="198"/>
      <c r="V43"/>
      <c r="W43"/>
    </row>
    <row r="44" spans="15:23" ht="14.5" x14ac:dyDescent="0.35">
      <c r="O44" s="231"/>
      <c r="P44" s="231"/>
      <c r="Q44" s="231"/>
      <c r="R44" s="232"/>
      <c r="S44" s="232"/>
      <c r="T44" s="232"/>
      <c r="U44" s="198"/>
      <c r="V44"/>
      <c r="W44"/>
    </row>
    <row r="45" spans="15:23" ht="14.5" x14ac:dyDescent="0.35">
      <c r="O45" s="231"/>
      <c r="P45" s="231"/>
      <c r="Q45" s="231"/>
      <c r="R45" s="232"/>
      <c r="S45" s="232"/>
      <c r="T45" s="232"/>
      <c r="U45" s="198"/>
      <c r="V45"/>
      <c r="W45"/>
    </row>
    <row r="46" spans="15:23" ht="14.5" x14ac:dyDescent="0.35">
      <c r="O46" s="231"/>
      <c r="P46" s="231"/>
      <c r="Q46" s="231"/>
      <c r="R46" s="232"/>
      <c r="S46" s="232"/>
      <c r="T46" s="232"/>
      <c r="U46" s="198"/>
      <c r="V46"/>
      <c r="W46"/>
    </row>
    <row r="47" spans="15:23" ht="14.5" x14ac:dyDescent="0.35">
      <c r="O47" s="231"/>
      <c r="P47" s="231"/>
      <c r="Q47" s="231"/>
      <c r="R47" s="232"/>
      <c r="S47" s="232"/>
      <c r="T47" s="232"/>
      <c r="U47" s="198"/>
      <c r="V47"/>
      <c r="W47"/>
    </row>
    <row r="48" spans="15:23" ht="14.5" x14ac:dyDescent="0.35">
      <c r="O48" s="231"/>
      <c r="P48" s="231"/>
      <c r="Q48" s="231"/>
      <c r="R48" s="232"/>
      <c r="S48" s="232"/>
      <c r="T48" s="232"/>
      <c r="U48" s="198"/>
      <c r="V48"/>
      <c r="W48"/>
    </row>
    <row r="49" spans="15:23" ht="14.5" x14ac:dyDescent="0.35">
      <c r="O49" s="231"/>
      <c r="P49" s="231"/>
      <c r="Q49" s="231"/>
      <c r="R49" s="232"/>
      <c r="S49" s="232"/>
      <c r="T49" s="232"/>
      <c r="U49" s="198"/>
      <c r="V49"/>
      <c r="W49"/>
    </row>
    <row r="50" spans="15:23" ht="14.5" x14ac:dyDescent="0.35">
      <c r="O50" s="231"/>
      <c r="P50" s="231"/>
      <c r="Q50" s="231"/>
      <c r="R50" s="232"/>
      <c r="S50" s="232"/>
      <c r="T50" s="232"/>
      <c r="U50" s="198"/>
      <c r="V50"/>
      <c r="W50"/>
    </row>
    <row r="51" spans="15:23" ht="14.5" x14ac:dyDescent="0.35">
      <c r="O51" s="231"/>
      <c r="P51" s="231"/>
      <c r="Q51" s="231"/>
      <c r="R51" s="232"/>
      <c r="S51" s="232"/>
      <c r="T51" s="232"/>
      <c r="U51" s="198"/>
      <c r="V51"/>
      <c r="W51"/>
    </row>
    <row r="52" spans="15:23" ht="14.5" x14ac:dyDescent="0.35">
      <c r="O52" s="231"/>
      <c r="P52" s="231"/>
      <c r="Q52" s="231"/>
      <c r="R52" s="232"/>
      <c r="S52" s="232"/>
      <c r="T52" s="232"/>
      <c r="U52" s="198"/>
      <c r="V52"/>
      <c r="W52"/>
    </row>
    <row r="53" spans="15:23" ht="14.5" x14ac:dyDescent="0.35">
      <c r="O53" s="231"/>
      <c r="P53" s="231"/>
      <c r="Q53" s="231"/>
      <c r="R53" s="232"/>
      <c r="S53" s="232"/>
      <c r="T53" s="232"/>
      <c r="U53" s="198"/>
      <c r="V53"/>
      <c r="W53"/>
    </row>
    <row r="54" spans="15:23" ht="14.5" x14ac:dyDescent="0.35">
      <c r="O54" s="231"/>
      <c r="P54" s="231"/>
      <c r="Q54" s="231"/>
      <c r="R54" s="232"/>
      <c r="S54" s="232"/>
      <c r="T54" s="232"/>
      <c r="U54" s="198"/>
      <c r="V54"/>
      <c r="W54"/>
    </row>
    <row r="55" spans="15:23" ht="14.5" x14ac:dyDescent="0.35">
      <c r="O55" s="231"/>
      <c r="P55" s="231"/>
      <c r="Q55" s="231"/>
      <c r="R55" s="232"/>
      <c r="S55" s="232"/>
      <c r="T55" s="232"/>
      <c r="U55" s="198"/>
      <c r="V55"/>
      <c r="W55"/>
    </row>
    <row r="56" spans="15:23" ht="14.5" x14ac:dyDescent="0.35">
      <c r="O56" s="231"/>
      <c r="P56" s="231"/>
      <c r="Q56" s="231"/>
      <c r="R56" s="232"/>
      <c r="S56" s="232"/>
      <c r="T56" s="232"/>
      <c r="U56" s="198"/>
      <c r="V56"/>
      <c r="W56"/>
    </row>
    <row r="57" spans="15:23" ht="14.5" x14ac:dyDescent="0.35">
      <c r="O57" s="231"/>
      <c r="P57" s="231"/>
      <c r="Q57" s="231"/>
      <c r="R57" s="232"/>
      <c r="S57" s="232"/>
      <c r="T57" s="232"/>
      <c r="U57" s="198"/>
      <c r="V57"/>
      <c r="W57"/>
    </row>
    <row r="58" spans="15:23" ht="14.5" x14ac:dyDescent="0.35">
      <c r="O58" s="231"/>
      <c r="P58" s="231"/>
      <c r="Q58" s="231"/>
      <c r="R58" s="232"/>
      <c r="S58" s="232"/>
      <c r="T58" s="232"/>
      <c r="U58" s="198"/>
      <c r="V58"/>
      <c r="W58"/>
    </row>
    <row r="59" spans="15:23" ht="14.5" x14ac:dyDescent="0.35">
      <c r="O59" s="231"/>
      <c r="P59" s="231"/>
      <c r="Q59" s="231"/>
      <c r="R59" s="232"/>
      <c r="S59" s="232"/>
      <c r="T59" s="232"/>
      <c r="U59" s="198"/>
      <c r="V59"/>
      <c r="W59"/>
    </row>
    <row r="60" spans="15:23" ht="14.5" x14ac:dyDescent="0.35">
      <c r="O60" s="231"/>
      <c r="P60" s="231"/>
      <c r="Q60" s="231"/>
      <c r="R60" s="232"/>
      <c r="S60" s="232"/>
      <c r="T60" s="232"/>
      <c r="U60" s="198"/>
      <c r="V60"/>
      <c r="W60"/>
    </row>
    <row r="61" spans="15:23" ht="14.5" x14ac:dyDescent="0.35">
      <c r="O61" s="231"/>
      <c r="P61" s="231"/>
      <c r="Q61" s="231"/>
      <c r="R61" s="232"/>
      <c r="S61" s="232"/>
      <c r="T61" s="232"/>
      <c r="U61" s="198"/>
      <c r="V61"/>
      <c r="W61"/>
    </row>
    <row r="62" spans="15:23" ht="14.5" x14ac:dyDescent="0.35">
      <c r="O62" s="231"/>
      <c r="P62" s="231"/>
      <c r="Q62" s="231"/>
      <c r="R62" s="232"/>
      <c r="S62" s="232"/>
      <c r="T62" s="232"/>
      <c r="U62" s="198"/>
      <c r="V62"/>
      <c r="W62"/>
    </row>
    <row r="63" spans="15:23" ht="14.5" x14ac:dyDescent="0.35">
      <c r="O63" s="231"/>
      <c r="P63" s="231"/>
      <c r="Q63" s="231"/>
      <c r="R63" s="232"/>
      <c r="S63" s="232"/>
      <c r="T63" s="232"/>
      <c r="U63" s="198"/>
      <c r="V63"/>
      <c r="W63"/>
    </row>
    <row r="64" spans="15:23" ht="12.5" x14ac:dyDescent="0.25">
      <c r="O64" s="231"/>
      <c r="P64" s="231"/>
      <c r="Q64" s="231"/>
      <c r="R64" s="232"/>
      <c r="S64" s="232"/>
      <c r="T64" s="232"/>
      <c r="U64" s="198"/>
    </row>
    <row r="65" spans="15:21" ht="12.5" x14ac:dyDescent="0.25">
      <c r="O65" s="231"/>
      <c r="P65" s="231"/>
      <c r="Q65" s="231"/>
      <c r="R65" s="232"/>
      <c r="S65" s="232"/>
      <c r="T65" s="232"/>
      <c r="U65" s="198"/>
    </row>
    <row r="66" spans="15:21" ht="12.5" x14ac:dyDescent="0.25">
      <c r="O66" s="231"/>
      <c r="P66" s="231"/>
      <c r="Q66" s="231"/>
      <c r="R66" s="232"/>
      <c r="S66" s="232"/>
      <c r="T66" s="232"/>
      <c r="U66" s="198"/>
    </row>
    <row r="67" spans="15:21" ht="12.5" x14ac:dyDescent="0.25">
      <c r="O67" s="231"/>
      <c r="P67" s="231"/>
      <c r="Q67" s="231"/>
      <c r="R67" s="232"/>
      <c r="S67" s="232"/>
      <c r="T67" s="232"/>
      <c r="U67" s="198"/>
    </row>
    <row r="68" spans="15:21" ht="12.5" x14ac:dyDescent="0.25">
      <c r="O68" s="231"/>
      <c r="P68" s="231"/>
      <c r="Q68" s="231"/>
      <c r="R68" s="232"/>
      <c r="S68" s="232"/>
      <c r="T68" s="232"/>
      <c r="U68" s="198"/>
    </row>
    <row r="69" spans="15:21" ht="12.5" x14ac:dyDescent="0.25">
      <c r="O69" s="231"/>
      <c r="P69" s="231"/>
      <c r="Q69" s="231"/>
      <c r="R69" s="232"/>
      <c r="S69" s="232"/>
      <c r="T69" s="232"/>
      <c r="U69" s="198"/>
    </row>
    <row r="70" spans="15:21" ht="12.5" x14ac:dyDescent="0.25">
      <c r="O70" s="231"/>
      <c r="P70" s="231"/>
      <c r="Q70" s="231"/>
      <c r="R70" s="232"/>
      <c r="S70" s="232"/>
      <c r="T70" s="232"/>
      <c r="U70" s="198"/>
    </row>
    <row r="71" spans="15:21" ht="12.5" x14ac:dyDescent="0.25">
      <c r="O71" s="231"/>
      <c r="P71" s="231"/>
      <c r="Q71" s="231"/>
      <c r="R71" s="232"/>
      <c r="S71" s="232"/>
      <c r="T71" s="232"/>
      <c r="U71" s="198"/>
    </row>
    <row r="72" spans="15:21" ht="12.5" x14ac:dyDescent="0.25">
      <c r="O72" s="231"/>
      <c r="P72" s="231"/>
      <c r="Q72" s="231"/>
      <c r="R72" s="232"/>
      <c r="S72" s="232"/>
      <c r="T72" s="232"/>
      <c r="U72" s="198"/>
    </row>
    <row r="73" spans="15:21" ht="12.5" x14ac:dyDescent="0.25">
      <c r="O73" s="231"/>
      <c r="P73" s="231"/>
      <c r="Q73" s="231"/>
      <c r="R73" s="232"/>
      <c r="S73" s="232"/>
      <c r="T73" s="232"/>
      <c r="U73" s="198"/>
    </row>
    <row r="74" spans="15:21" ht="12.5" x14ac:dyDescent="0.25">
      <c r="O74" s="231"/>
      <c r="P74" s="231"/>
      <c r="Q74" s="231"/>
      <c r="R74" s="232"/>
      <c r="S74" s="232"/>
      <c r="T74" s="232"/>
      <c r="U74" s="198"/>
    </row>
    <row r="75" spans="15:21" ht="12.5" x14ac:dyDescent="0.25">
      <c r="O75" s="231"/>
      <c r="P75" s="231"/>
      <c r="Q75" s="231"/>
      <c r="R75" s="232"/>
      <c r="S75" s="232"/>
      <c r="T75" s="232"/>
      <c r="U75" s="198"/>
    </row>
    <row r="76" spans="15:21" ht="12.5" x14ac:dyDescent="0.25">
      <c r="O76" s="231"/>
      <c r="P76" s="231"/>
      <c r="Q76" s="231"/>
      <c r="R76" s="232"/>
      <c r="S76" s="232"/>
      <c r="T76" s="232"/>
      <c r="U76" s="198"/>
    </row>
    <row r="77" spans="15:21" ht="12.5" x14ac:dyDescent="0.25">
      <c r="O77" s="231"/>
      <c r="P77" s="231"/>
      <c r="Q77" s="231"/>
      <c r="R77" s="232"/>
      <c r="S77" s="232"/>
      <c r="T77" s="232"/>
      <c r="U77" s="198"/>
    </row>
    <row r="78" spans="15:21" ht="12.5" x14ac:dyDescent="0.25">
      <c r="O78" s="231"/>
      <c r="P78" s="231"/>
      <c r="Q78" s="231"/>
      <c r="R78" s="232"/>
      <c r="S78" s="232"/>
      <c r="T78" s="232"/>
      <c r="U78" s="198"/>
    </row>
    <row r="79" spans="15:21" ht="12.5" x14ac:dyDescent="0.25">
      <c r="O79" s="231"/>
      <c r="P79" s="231"/>
      <c r="Q79" s="231"/>
      <c r="R79" s="232"/>
      <c r="S79" s="232"/>
      <c r="T79" s="232"/>
      <c r="U79" s="198"/>
    </row>
    <row r="80" spans="15:21" ht="12.5" x14ac:dyDescent="0.25">
      <c r="O80" s="231"/>
      <c r="P80" s="231"/>
      <c r="Q80" s="231"/>
      <c r="R80" s="232"/>
      <c r="S80" s="232"/>
      <c r="T80" s="232"/>
      <c r="U80" s="198"/>
    </row>
    <row r="81" spans="15:21" ht="12.5" x14ac:dyDescent="0.25">
      <c r="O81" s="231"/>
      <c r="P81" s="231"/>
      <c r="Q81" s="231"/>
      <c r="R81" s="232"/>
      <c r="S81" s="232"/>
      <c r="T81" s="232"/>
      <c r="U81" s="198"/>
    </row>
    <row r="82" spans="15:21" ht="12.5" x14ac:dyDescent="0.25">
      <c r="O82" s="231"/>
      <c r="P82" s="231"/>
      <c r="Q82" s="231"/>
      <c r="R82" s="232"/>
      <c r="S82" s="232"/>
      <c r="T82" s="232"/>
      <c r="U82" s="198"/>
    </row>
    <row r="83" spans="15:21" ht="12.5" x14ac:dyDescent="0.25">
      <c r="O83" s="231"/>
      <c r="P83" s="231"/>
      <c r="Q83" s="231"/>
      <c r="R83" s="232"/>
      <c r="S83" s="232"/>
      <c r="T83" s="232"/>
      <c r="U83" s="198"/>
    </row>
    <row r="84" spans="15:21" ht="12.5" x14ac:dyDescent="0.25">
      <c r="O84" s="231"/>
      <c r="P84" s="231"/>
      <c r="Q84" s="231"/>
      <c r="R84" s="232"/>
      <c r="S84" s="232"/>
      <c r="T84" s="232"/>
      <c r="U84" s="198"/>
    </row>
    <row r="85" spans="15:21" ht="12.5" x14ac:dyDescent="0.25">
      <c r="O85" s="231"/>
      <c r="P85" s="231"/>
      <c r="Q85" s="231"/>
      <c r="R85" s="232"/>
      <c r="S85" s="232"/>
      <c r="T85" s="232"/>
      <c r="U85" s="198"/>
    </row>
    <row r="86" spans="15:21" ht="12.5" x14ac:dyDescent="0.25">
      <c r="O86" s="231"/>
      <c r="P86" s="231"/>
      <c r="Q86" s="231"/>
      <c r="R86" s="232"/>
      <c r="S86" s="232"/>
      <c r="T86" s="232"/>
      <c r="U86" s="198"/>
    </row>
    <row r="87" spans="15:21" ht="12.5" x14ac:dyDescent="0.25">
      <c r="O87" s="231"/>
      <c r="P87" s="231"/>
      <c r="Q87" s="231"/>
      <c r="R87" s="232"/>
      <c r="S87" s="232"/>
      <c r="T87" s="232"/>
      <c r="U87" s="198"/>
    </row>
    <row r="88" spans="15:21" ht="12.5" x14ac:dyDescent="0.25">
      <c r="O88" s="231"/>
      <c r="P88" s="231"/>
      <c r="Q88" s="231"/>
      <c r="R88" s="232"/>
      <c r="S88" s="232"/>
      <c r="T88" s="232"/>
      <c r="U88" s="198"/>
    </row>
    <row r="89" spans="15:21" ht="12.5" x14ac:dyDescent="0.25">
      <c r="O89" s="231"/>
      <c r="P89" s="231"/>
      <c r="Q89" s="231"/>
      <c r="R89" s="232"/>
      <c r="S89" s="232"/>
      <c r="T89" s="232"/>
      <c r="U89" s="198"/>
    </row>
    <row r="90" spans="15:21" ht="12.5" x14ac:dyDescent="0.25">
      <c r="O90" s="231"/>
      <c r="P90" s="231"/>
      <c r="Q90" s="231"/>
      <c r="R90" s="232"/>
      <c r="S90" s="232"/>
      <c r="T90" s="232"/>
      <c r="U90" s="198"/>
    </row>
    <row r="91" spans="15:21" ht="12.5" x14ac:dyDescent="0.25">
      <c r="O91" s="231"/>
      <c r="P91" s="231"/>
      <c r="Q91" s="231"/>
      <c r="R91" s="232"/>
      <c r="S91" s="232"/>
      <c r="T91" s="232"/>
      <c r="U91" s="198"/>
    </row>
    <row r="92" spans="15:21" ht="12.5" x14ac:dyDescent="0.25">
      <c r="O92" s="231"/>
      <c r="P92" s="231"/>
      <c r="Q92" s="231"/>
      <c r="R92" s="232"/>
      <c r="S92" s="232"/>
      <c r="T92" s="232"/>
      <c r="U92" s="198"/>
    </row>
    <row r="93" spans="15:21" ht="12.5" x14ac:dyDescent="0.25">
      <c r="O93" s="231"/>
      <c r="P93" s="231"/>
      <c r="Q93" s="231"/>
      <c r="R93" s="232"/>
      <c r="S93" s="232"/>
      <c r="T93" s="232"/>
      <c r="U93" s="198"/>
    </row>
    <row r="94" spans="15:21" ht="12.5" x14ac:dyDescent="0.25">
      <c r="O94" s="231"/>
      <c r="P94" s="231"/>
      <c r="Q94" s="231"/>
      <c r="R94" s="232"/>
      <c r="S94" s="232"/>
      <c r="T94" s="232"/>
      <c r="U94" s="198"/>
    </row>
    <row r="95" spans="15:21" ht="12.5" x14ac:dyDescent="0.25">
      <c r="O95" s="231"/>
      <c r="P95" s="231"/>
      <c r="Q95" s="231"/>
      <c r="R95" s="232"/>
      <c r="S95" s="232"/>
      <c r="T95" s="232"/>
      <c r="U95" s="198"/>
    </row>
    <row r="96" spans="15:21" ht="12.5" x14ac:dyDescent="0.25">
      <c r="O96" s="231"/>
      <c r="P96" s="231"/>
      <c r="Q96" s="231"/>
      <c r="R96" s="232"/>
      <c r="S96" s="232"/>
      <c r="T96" s="232"/>
      <c r="U96" s="198"/>
    </row>
    <row r="97" spans="15:21" ht="12.5" x14ac:dyDescent="0.25">
      <c r="O97" s="231"/>
      <c r="P97" s="231"/>
      <c r="Q97" s="231"/>
      <c r="R97" s="232"/>
      <c r="S97" s="232"/>
      <c r="T97" s="232"/>
      <c r="U97" s="198"/>
    </row>
    <row r="98" spans="15:21" ht="12.5" x14ac:dyDescent="0.25">
      <c r="O98" s="231"/>
      <c r="P98" s="231"/>
      <c r="Q98" s="231"/>
      <c r="R98" s="232"/>
      <c r="S98" s="232"/>
      <c r="T98" s="232"/>
      <c r="U98" s="198"/>
    </row>
    <row r="99" spans="15:21" ht="12.5" x14ac:dyDescent="0.25">
      <c r="O99" s="231"/>
      <c r="P99" s="231"/>
      <c r="Q99" s="231"/>
      <c r="R99" s="232"/>
      <c r="S99" s="232"/>
      <c r="T99" s="232"/>
      <c r="U99" s="198"/>
    </row>
    <row r="100" spans="15:21" ht="12.5" x14ac:dyDescent="0.25">
      <c r="O100" s="231"/>
      <c r="P100" s="231"/>
      <c r="Q100" s="231"/>
      <c r="R100" s="232"/>
      <c r="S100" s="232"/>
      <c r="T100" s="232"/>
      <c r="U100" s="198"/>
    </row>
    <row r="101" spans="15:21" ht="12.5" x14ac:dyDescent="0.25">
      <c r="O101" s="231"/>
      <c r="P101" s="231"/>
      <c r="Q101" s="231"/>
      <c r="R101" s="232"/>
      <c r="S101" s="232"/>
      <c r="T101" s="232"/>
      <c r="U101" s="198"/>
    </row>
    <row r="102" spans="15:21" ht="12.5" x14ac:dyDescent="0.25">
      <c r="O102" s="231"/>
      <c r="P102" s="231"/>
      <c r="Q102" s="231"/>
      <c r="R102" s="232"/>
      <c r="S102" s="232"/>
      <c r="T102" s="232"/>
      <c r="U102" s="198"/>
    </row>
    <row r="103" spans="15:21" ht="12.5" x14ac:dyDescent="0.25">
      <c r="O103" s="231"/>
      <c r="P103" s="231"/>
      <c r="Q103" s="231"/>
      <c r="R103" s="232"/>
      <c r="S103" s="232"/>
      <c r="T103" s="232"/>
      <c r="U103" s="198"/>
    </row>
    <row r="104" spans="15:21" ht="12.5" x14ac:dyDescent="0.25">
      <c r="O104" s="231"/>
      <c r="P104" s="231"/>
      <c r="Q104" s="231"/>
      <c r="R104" s="232"/>
      <c r="S104" s="232"/>
      <c r="T104" s="232"/>
      <c r="U104" s="198"/>
    </row>
    <row r="105" spans="15:21" ht="12.5" x14ac:dyDescent="0.25">
      <c r="O105" s="231"/>
      <c r="P105" s="231"/>
      <c r="Q105" s="231"/>
      <c r="R105" s="232"/>
      <c r="S105" s="232"/>
      <c r="T105" s="232"/>
      <c r="U105" s="198"/>
    </row>
    <row r="106" spans="15:21" ht="12.5" x14ac:dyDescent="0.25">
      <c r="O106" s="231"/>
      <c r="P106" s="231"/>
      <c r="Q106" s="231"/>
      <c r="R106" s="232"/>
      <c r="S106" s="232"/>
      <c r="T106" s="232"/>
      <c r="U106" s="198"/>
    </row>
    <row r="107" spans="15:21" ht="12.5" x14ac:dyDescent="0.25">
      <c r="O107" s="231"/>
      <c r="P107" s="231"/>
      <c r="Q107" s="231"/>
      <c r="R107" s="232"/>
      <c r="S107" s="232"/>
      <c r="T107" s="232"/>
      <c r="U107" s="198"/>
    </row>
    <row r="108" spans="15:21" ht="12.5" x14ac:dyDescent="0.25">
      <c r="O108" s="231"/>
      <c r="P108" s="231"/>
      <c r="Q108" s="231"/>
      <c r="R108" s="232"/>
      <c r="S108" s="232"/>
      <c r="T108" s="232"/>
      <c r="U108" s="198"/>
    </row>
    <row r="109" spans="15:21" ht="12.5" x14ac:dyDescent="0.25">
      <c r="O109" s="231"/>
      <c r="P109" s="231"/>
      <c r="Q109" s="231"/>
      <c r="R109" s="232"/>
      <c r="S109" s="232"/>
      <c r="T109" s="232"/>
      <c r="U109" s="198"/>
    </row>
    <row r="110" spans="15:21" ht="12.5" x14ac:dyDescent="0.25">
      <c r="O110" s="231"/>
      <c r="P110" s="231"/>
      <c r="Q110" s="231"/>
      <c r="R110" s="232"/>
      <c r="S110" s="232"/>
      <c r="T110" s="232"/>
      <c r="U110" s="198"/>
    </row>
    <row r="111" spans="15:21" ht="12.5" x14ac:dyDescent="0.25">
      <c r="O111" s="231"/>
      <c r="P111" s="231"/>
      <c r="Q111" s="231"/>
      <c r="R111" s="232"/>
      <c r="S111" s="232"/>
      <c r="T111" s="232"/>
      <c r="U111" s="198"/>
    </row>
    <row r="112" spans="15:21" ht="12.5" x14ac:dyDescent="0.25">
      <c r="O112" s="231"/>
      <c r="P112" s="231"/>
      <c r="Q112" s="231"/>
      <c r="R112" s="232"/>
      <c r="S112" s="232"/>
      <c r="T112" s="232"/>
      <c r="U112" s="198"/>
    </row>
    <row r="113" spans="15:21" ht="12.5" x14ac:dyDescent="0.25">
      <c r="O113" s="231"/>
      <c r="P113" s="231"/>
      <c r="Q113" s="231"/>
      <c r="R113" s="232"/>
      <c r="S113" s="232"/>
      <c r="T113" s="232"/>
      <c r="U113" s="198"/>
    </row>
    <row r="114" spans="15:21" ht="12.5" x14ac:dyDescent="0.25">
      <c r="O114" s="231"/>
      <c r="P114" s="231"/>
      <c r="Q114" s="231"/>
      <c r="R114" s="232"/>
      <c r="S114" s="232"/>
      <c r="T114" s="232"/>
      <c r="U114" s="198"/>
    </row>
    <row r="115" spans="15:21" ht="12.5" x14ac:dyDescent="0.25">
      <c r="O115" s="231"/>
      <c r="P115" s="231"/>
      <c r="Q115" s="231"/>
      <c r="R115" s="232"/>
      <c r="S115" s="232"/>
      <c r="T115" s="232"/>
      <c r="U115" s="198"/>
    </row>
    <row r="116" spans="15:21" ht="12.5" x14ac:dyDescent="0.25">
      <c r="O116" s="231"/>
      <c r="P116" s="231"/>
      <c r="Q116" s="231"/>
      <c r="R116" s="232"/>
      <c r="S116" s="232"/>
      <c r="T116" s="232"/>
      <c r="U116" s="198"/>
    </row>
    <row r="117" spans="15:21" ht="12.5" x14ac:dyDescent="0.25">
      <c r="O117" s="231"/>
      <c r="P117" s="231"/>
      <c r="Q117" s="231"/>
      <c r="R117" s="232"/>
      <c r="S117" s="232"/>
      <c r="T117" s="232"/>
      <c r="U117" s="198"/>
    </row>
    <row r="118" spans="15:21" ht="12.5" x14ac:dyDescent="0.25">
      <c r="O118" s="231"/>
      <c r="P118" s="231"/>
      <c r="Q118" s="231"/>
      <c r="R118" s="232"/>
      <c r="S118" s="232"/>
      <c r="T118" s="232"/>
      <c r="U118" s="198"/>
    </row>
    <row r="119" spans="15:21" ht="12.5" x14ac:dyDescent="0.25">
      <c r="O119" s="231"/>
      <c r="P119" s="231"/>
      <c r="Q119" s="231"/>
      <c r="R119" s="232"/>
      <c r="S119" s="232"/>
      <c r="T119" s="232"/>
      <c r="U119" s="198"/>
    </row>
    <row r="120" spans="15:21" ht="12.5" x14ac:dyDescent="0.25">
      <c r="O120" s="231"/>
      <c r="P120" s="231"/>
      <c r="Q120" s="231"/>
      <c r="R120" s="232"/>
      <c r="S120" s="232"/>
      <c r="T120" s="232"/>
      <c r="U120" s="198"/>
    </row>
    <row r="121" spans="15:21" ht="12.5" x14ac:dyDescent="0.25">
      <c r="O121" s="231"/>
      <c r="P121" s="231"/>
      <c r="Q121" s="231"/>
      <c r="R121" s="232"/>
      <c r="S121" s="232"/>
      <c r="T121" s="232"/>
      <c r="U121" s="198"/>
    </row>
    <row r="122" spans="15:21" ht="12.5" x14ac:dyDescent="0.25">
      <c r="O122" s="231"/>
      <c r="P122" s="231"/>
      <c r="Q122" s="231"/>
      <c r="R122" s="232"/>
      <c r="S122" s="232"/>
      <c r="T122" s="232"/>
      <c r="U122" s="198"/>
    </row>
    <row r="123" spans="15:21" ht="12.5" x14ac:dyDescent="0.25">
      <c r="O123" s="231"/>
      <c r="P123" s="231"/>
      <c r="Q123" s="231"/>
      <c r="R123" s="232"/>
      <c r="S123" s="232"/>
      <c r="T123" s="232"/>
      <c r="U123" s="198"/>
    </row>
    <row r="124" spans="15:21" ht="12.5" x14ac:dyDescent="0.25">
      <c r="O124" s="231"/>
      <c r="P124" s="231"/>
      <c r="Q124" s="231"/>
      <c r="R124" s="232"/>
      <c r="S124" s="232"/>
      <c r="T124" s="232"/>
      <c r="U124" s="198"/>
    </row>
    <row r="125" spans="15:21" ht="12.5" x14ac:dyDescent="0.25">
      <c r="O125" s="231"/>
      <c r="P125" s="231"/>
      <c r="Q125" s="231"/>
      <c r="R125" s="232"/>
      <c r="S125" s="232"/>
      <c r="T125" s="232"/>
      <c r="U125" s="198"/>
    </row>
    <row r="126" spans="15:21" ht="12.5" x14ac:dyDescent="0.25">
      <c r="O126" s="231"/>
      <c r="P126" s="231"/>
      <c r="Q126" s="231"/>
      <c r="R126" s="232"/>
      <c r="S126" s="232"/>
      <c r="T126" s="232"/>
      <c r="U126" s="198"/>
    </row>
    <row r="127" spans="15:21" ht="12.5" x14ac:dyDescent="0.25">
      <c r="O127" s="231"/>
      <c r="P127" s="231"/>
      <c r="Q127" s="231"/>
      <c r="R127" s="232"/>
      <c r="S127" s="232"/>
      <c r="T127" s="232"/>
      <c r="U127" s="198"/>
    </row>
    <row r="128" spans="15:21" ht="12.5" x14ac:dyDescent="0.25">
      <c r="O128" s="231"/>
      <c r="P128" s="231"/>
      <c r="Q128" s="231"/>
      <c r="R128" s="232"/>
      <c r="S128" s="232"/>
      <c r="T128" s="232"/>
      <c r="U128" s="198"/>
    </row>
    <row r="129" spans="15:21" ht="12.5" x14ac:dyDescent="0.25">
      <c r="O129" s="231"/>
      <c r="P129" s="231"/>
      <c r="Q129" s="231"/>
      <c r="R129" s="232"/>
      <c r="S129" s="232"/>
      <c r="T129" s="232"/>
      <c r="U129" s="198"/>
    </row>
    <row r="130" spans="15:21" ht="12.5" x14ac:dyDescent="0.25">
      <c r="O130" s="231"/>
      <c r="P130" s="231"/>
      <c r="Q130" s="231"/>
      <c r="R130" s="232"/>
      <c r="S130" s="232"/>
      <c r="T130" s="232"/>
      <c r="U130" s="198"/>
    </row>
    <row r="131" spans="15:21" ht="12.5" x14ac:dyDescent="0.25">
      <c r="O131" s="231"/>
      <c r="P131" s="231"/>
      <c r="Q131" s="231"/>
      <c r="R131" s="232"/>
      <c r="S131" s="232"/>
      <c r="T131" s="232"/>
      <c r="U131" s="198"/>
    </row>
  </sheetData>
  <sheetProtection algorithmName="SHA-512" hashValue="+ERlpedZ+QytK1wrz82gNyilD6JInM182CEiZ6PFE7JLiKuJoYzCaZ3iDNCEgDgErbRgae96PWGUrjx5WfKY/A==" saltValue="cIw/odBbUOt39sgxhs0xKQ==" spinCount="100000" sheet="1" objects="1" scenarios="1"/>
  <sortState ref="A4:U32">
    <sortCondition ref="U4:U32"/>
  </sortState>
  <mergeCells count="7">
    <mergeCell ref="A1:A2"/>
    <mergeCell ref="B1:H1"/>
    <mergeCell ref="O1:P1"/>
    <mergeCell ref="Q1:R1"/>
    <mergeCell ref="S1:T1"/>
    <mergeCell ref="E2:F2"/>
    <mergeCell ref="G2:H2"/>
  </mergeCells>
  <conditionalFormatting sqref="A3:A32">
    <cfRule type="expression" dxfId="8" priority="6" stopIfTrue="1">
      <formula>N3=-1</formula>
    </cfRule>
    <cfRule type="expression" dxfId="7" priority="7" stopIfTrue="1">
      <formula>N3=0</formula>
    </cfRule>
    <cfRule type="expression" dxfId="6" priority="8" stopIfTrue="1">
      <formula>N3=1</formula>
    </cfRule>
  </conditionalFormatting>
  <pageMargins left="0.70866141732283472" right="0.70866141732283472" top="0.74803149606299213" bottom="0.74803149606299213" header="0.31496062992125984" footer="0.31496062992125984"/>
  <pageSetup paperSize="9" scale="52" orientation="landscape" r:id="rId1"/>
  <headerFooter>
    <oddFooter>&amp;L&amp;8Scottish Stroke Improvement Programme 2019 Report&amp;R&amp;8© NHS National Services Scotland/Crown Copyright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T40"/>
  <sheetViews>
    <sheetView workbookViewId="0"/>
  </sheetViews>
  <sheetFormatPr defaultColWidth="9.1796875" defaultRowHeight="12.5" x14ac:dyDescent="0.25"/>
  <cols>
    <col min="1" max="1" width="1.7265625" style="2" customWidth="1"/>
    <col min="2" max="16384" width="9.1796875" style="2"/>
  </cols>
  <sheetData>
    <row r="1" spans="2:20" ht="12.75" customHeight="1" x14ac:dyDescent="0.25">
      <c r="B1" s="350" t="s">
        <v>293</v>
      </c>
      <c r="C1" s="350"/>
      <c r="D1" s="350"/>
      <c r="E1" s="350"/>
      <c r="F1" s="350"/>
      <c r="G1" s="350"/>
      <c r="H1" s="350"/>
      <c r="I1" s="350"/>
      <c r="J1" s="350"/>
      <c r="K1" s="350"/>
      <c r="L1" s="350"/>
      <c r="M1" s="350"/>
      <c r="N1" s="350"/>
      <c r="O1" s="351" t="s">
        <v>29</v>
      </c>
    </row>
    <row r="2" spans="2:20" x14ac:dyDescent="0.25">
      <c r="B2" s="350"/>
      <c r="C2" s="350"/>
      <c r="D2" s="350"/>
      <c r="E2" s="350"/>
      <c r="F2" s="350"/>
      <c r="G2" s="350"/>
      <c r="H2" s="350"/>
      <c r="I2" s="350"/>
      <c r="J2" s="350"/>
      <c r="K2" s="350"/>
      <c r="L2" s="350"/>
      <c r="M2" s="350"/>
      <c r="N2" s="350"/>
      <c r="O2" s="351"/>
    </row>
    <row r="3" spans="2:20" x14ac:dyDescent="0.25">
      <c r="B3" s="67" t="s">
        <v>194</v>
      </c>
      <c r="O3" s="351"/>
    </row>
    <row r="4" spans="2:20" x14ac:dyDescent="0.25">
      <c r="O4" s="351"/>
    </row>
    <row r="6" spans="2:20" x14ac:dyDescent="0.25">
      <c r="O6" s="356" t="s">
        <v>225</v>
      </c>
      <c r="P6" s="356"/>
    </row>
    <row r="13" spans="2:20" ht="14.5" x14ac:dyDescent="0.35">
      <c r="O13" s="58"/>
      <c r="P13" s="247" t="s">
        <v>196</v>
      </c>
      <c r="Q13"/>
      <c r="R13"/>
      <c r="S13"/>
      <c r="T13"/>
    </row>
    <row r="14" spans="2:20" ht="14.5" x14ac:dyDescent="0.35">
      <c r="O14" s="59"/>
      <c r="P14" s="247" t="s">
        <v>243</v>
      </c>
      <c r="Q14"/>
      <c r="R14"/>
      <c r="S14"/>
      <c r="T14"/>
    </row>
    <row r="15" spans="2:20" ht="14.5" x14ac:dyDescent="0.35">
      <c r="O15" s="60"/>
      <c r="P15" s="247" t="s">
        <v>244</v>
      </c>
      <c r="Q15"/>
      <c r="R15"/>
      <c r="S15"/>
      <c r="T15"/>
    </row>
    <row r="16" spans="2:20" ht="14.5" x14ac:dyDescent="0.35">
      <c r="O16" s="107"/>
      <c r="P16" s="247" t="s">
        <v>245</v>
      </c>
      <c r="Q16"/>
      <c r="R16"/>
      <c r="S16"/>
      <c r="T16"/>
    </row>
    <row r="17" spans="2:20" ht="14.5" x14ac:dyDescent="0.35">
      <c r="O17" s="135"/>
      <c r="P17" s="248" t="s">
        <v>190</v>
      </c>
      <c r="Q17"/>
      <c r="R17"/>
      <c r="S17"/>
      <c r="T17"/>
    </row>
    <row r="31" spans="2:20" x14ac:dyDescent="0.25">
      <c r="B31" s="314" t="s">
        <v>212</v>
      </c>
      <c r="C31" s="311"/>
      <c r="D31" s="311"/>
      <c r="E31" s="311"/>
      <c r="F31" s="311"/>
      <c r="G31" s="311"/>
      <c r="H31" s="311"/>
      <c r="I31" s="311"/>
      <c r="J31" s="311"/>
      <c r="K31" s="311"/>
      <c r="L31" s="311"/>
      <c r="M31" s="311"/>
      <c r="N31" s="311"/>
    </row>
    <row r="32" spans="2:20" ht="24.75" customHeight="1" x14ac:dyDescent="0.35">
      <c r="B32" s="366" t="s">
        <v>208</v>
      </c>
      <c r="C32" s="366"/>
      <c r="D32" s="366"/>
      <c r="E32" s="366"/>
      <c r="F32" s="366"/>
      <c r="G32" s="366"/>
      <c r="H32" s="366"/>
      <c r="I32" s="366"/>
      <c r="J32" s="366"/>
      <c r="K32" s="366"/>
      <c r="L32" s="366"/>
      <c r="M32" s="366"/>
      <c r="N32" s="366"/>
      <c r="O32" s="109"/>
    </row>
    <row r="33" spans="2:14" s="148" customFormat="1" ht="14.5" x14ac:dyDescent="0.35">
      <c r="B33" s="315" t="s">
        <v>294</v>
      </c>
      <c r="C33" s="64"/>
      <c r="D33" s="65"/>
      <c r="E33" s="65"/>
      <c r="F33" s="65"/>
      <c r="G33" s="65"/>
      <c r="H33" s="65"/>
      <c r="I33" s="65"/>
      <c r="J33" s="64"/>
      <c r="K33" s="311"/>
      <c r="L33" s="311"/>
      <c r="M33" s="311"/>
      <c r="N33" s="311"/>
    </row>
    <row r="34" spans="2:14" s="148" customFormat="1" ht="14.5" x14ac:dyDescent="0.35">
      <c r="B34" s="315" t="s">
        <v>261</v>
      </c>
      <c r="C34" s="64"/>
      <c r="D34" s="65"/>
      <c r="E34" s="65"/>
      <c r="F34" s="65"/>
      <c r="G34" s="65"/>
      <c r="H34" s="65"/>
      <c r="I34" s="65"/>
      <c r="J34" s="64"/>
      <c r="K34" s="311"/>
      <c r="L34" s="311"/>
      <c r="M34" s="311"/>
      <c r="N34" s="311"/>
    </row>
    <row r="35" spans="2:14" s="148" customFormat="1" x14ac:dyDescent="0.25">
      <c r="B35" s="355" t="s">
        <v>0</v>
      </c>
      <c r="C35" s="355"/>
      <c r="D35" s="355"/>
      <c r="E35" s="355"/>
      <c r="F35" s="355"/>
      <c r="G35" s="355"/>
      <c r="H35" s="355"/>
      <c r="I35" s="355"/>
      <c r="J35" s="355"/>
      <c r="K35" s="355"/>
      <c r="L35" s="355"/>
      <c r="M35" s="355"/>
      <c r="N35" s="355"/>
    </row>
    <row r="36" spans="2:14" s="148" customFormat="1" x14ac:dyDescent="0.25">
      <c r="B36" s="355"/>
      <c r="C36" s="355"/>
      <c r="D36" s="355"/>
      <c r="E36" s="355"/>
      <c r="F36" s="355"/>
      <c r="G36" s="355"/>
      <c r="H36" s="355"/>
      <c r="I36" s="355"/>
      <c r="J36" s="355"/>
      <c r="K36" s="355"/>
      <c r="L36" s="355"/>
      <c r="M36" s="355"/>
      <c r="N36" s="355"/>
    </row>
    <row r="37" spans="2:14" x14ac:dyDescent="0.25">
      <c r="B37" s="318" t="s">
        <v>200</v>
      </c>
      <c r="C37" s="311"/>
      <c r="D37" s="311"/>
      <c r="E37" s="311"/>
      <c r="F37" s="311"/>
      <c r="G37" s="311"/>
      <c r="H37" s="311"/>
      <c r="I37" s="311"/>
      <c r="J37" s="311"/>
      <c r="K37" s="311"/>
      <c r="L37" s="311"/>
      <c r="M37" s="311"/>
      <c r="N37" s="311"/>
    </row>
    <row r="38" spans="2:14" x14ac:dyDescent="0.25">
      <c r="B38" s="318" t="s">
        <v>224</v>
      </c>
      <c r="C38" s="311"/>
      <c r="D38" s="311"/>
      <c r="E38" s="311"/>
      <c r="F38" s="311"/>
      <c r="G38" s="311"/>
      <c r="H38" s="311"/>
      <c r="I38" s="311"/>
      <c r="J38" s="311"/>
      <c r="K38" s="311"/>
      <c r="L38" s="311"/>
      <c r="M38" s="311"/>
      <c r="N38" s="311"/>
    </row>
    <row r="39" spans="2:14" x14ac:dyDescent="0.25">
      <c r="B39" s="318" t="s">
        <v>227</v>
      </c>
      <c r="C39" s="311"/>
      <c r="D39" s="311"/>
      <c r="E39" s="311"/>
      <c r="F39" s="311"/>
      <c r="G39" s="311"/>
      <c r="H39" s="311"/>
      <c r="I39" s="311"/>
      <c r="J39" s="311"/>
      <c r="K39" s="311"/>
      <c r="L39" s="311"/>
      <c r="M39" s="311"/>
      <c r="N39" s="311"/>
    </row>
    <row r="40" spans="2:14" x14ac:dyDescent="0.25">
      <c r="B40" s="318" t="s">
        <v>270</v>
      </c>
    </row>
  </sheetData>
  <sheetProtection algorithmName="SHA-512" hashValue="ZijK3hm0q8Jnd/2s2md/kLWYjGRNUIkW5ywDvGyzY/IPMlxbPQt6QyZjTaaI2bGD/ZlKnNcPc8kgcJI62nG9Eg==" saltValue="HKoTmyRDPSiYLypG62BxxA==" spinCount="100000" sheet="1" objects="1" scenarios="1"/>
  <mergeCells count="5">
    <mergeCell ref="O1:O4"/>
    <mergeCell ref="B32:N32"/>
    <mergeCell ref="B35:N36"/>
    <mergeCell ref="B1:N2"/>
    <mergeCell ref="O6:P6"/>
  </mergeCells>
  <hyperlinks>
    <hyperlink ref="O6:P6" location="'Chart 3.4 DATA'!A1" display="view Chart 3.4 data"/>
    <hyperlink ref="O1" location="'List of Tables &amp; Charts'!A1" display="return to List of Tables &amp; Charts"/>
    <hyperlink ref="O1:O4" location="'Section 3 List of Tables Charts'!A1" display="return to List of Tables &amp; Charts"/>
  </hyperlinks>
  <pageMargins left="0.70866141732283472" right="0.70866141732283472" top="0.74803149606299213" bottom="0.74803149606299213" header="0.31496062992125984" footer="0.31496062992125984"/>
  <pageSetup paperSize="9" scale="78" orientation="landscape" r:id="rId1"/>
  <headerFooter>
    <oddFooter>&amp;L&amp;8Scottish Stroke Improvement Programme 2019 Report&amp;R&amp;8© NHS National Services Scotland/Crown Copyright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L133"/>
  <sheetViews>
    <sheetView workbookViewId="0">
      <selection sqref="A1:A2"/>
    </sheetView>
  </sheetViews>
  <sheetFormatPr defaultColWidth="9.1796875" defaultRowHeight="10" x14ac:dyDescent="0.2"/>
  <cols>
    <col min="1" max="1" width="15.7265625" style="66" customWidth="1"/>
    <col min="2" max="8" width="9.1796875" style="66"/>
    <col min="9" max="14" width="9.7265625" style="66" customWidth="1"/>
    <col min="15" max="15" width="10.453125" style="66" bestFit="1" customWidth="1"/>
    <col min="16" max="16" width="45.7265625" style="66" customWidth="1"/>
    <col min="17" max="20" width="11.7265625" style="130" customWidth="1"/>
    <col min="21" max="21" width="9.1796875" style="66"/>
    <col min="22" max="22" width="9.1796875" style="66" customWidth="1"/>
    <col min="23" max="23" width="9.1796875" style="66"/>
    <col min="24" max="25" width="12.7265625" style="66" customWidth="1"/>
    <col min="26" max="27" width="9.1796875" style="66"/>
    <col min="28" max="28" width="35.54296875" style="66" bestFit="1" customWidth="1"/>
    <col min="29" max="33" width="9.1796875" style="66"/>
    <col min="34" max="34" width="35.54296875" style="66" bestFit="1" customWidth="1"/>
    <col min="35" max="35" width="9.1796875" style="66"/>
    <col min="36" max="37" width="12.7265625" style="66" customWidth="1"/>
    <col min="38" max="16384" width="9.1796875" style="66"/>
  </cols>
  <sheetData>
    <row r="1" spans="1:38" ht="15" customHeight="1" x14ac:dyDescent="0.2">
      <c r="A1" s="357" t="s">
        <v>9</v>
      </c>
      <c r="B1" s="359" t="s">
        <v>26</v>
      </c>
      <c r="C1" s="360"/>
      <c r="D1" s="360"/>
      <c r="E1" s="360"/>
      <c r="F1" s="360"/>
      <c r="G1" s="360"/>
      <c r="H1" s="360"/>
      <c r="I1" s="111"/>
      <c r="J1" s="132"/>
      <c r="K1" s="132"/>
      <c r="L1" s="112"/>
      <c r="M1" s="112"/>
      <c r="N1" s="112"/>
      <c r="O1" s="361" t="s">
        <v>4</v>
      </c>
      <c r="P1" s="362"/>
      <c r="Q1" s="361">
        <v>2017</v>
      </c>
      <c r="R1" s="361"/>
      <c r="S1" s="361">
        <v>2018</v>
      </c>
      <c r="T1" s="361"/>
      <c r="X1" s="254"/>
      <c r="Y1" s="254"/>
      <c r="AD1" s="254"/>
      <c r="AE1" s="254"/>
      <c r="AH1" s="256"/>
      <c r="AJ1" s="254"/>
      <c r="AK1" s="254"/>
    </row>
    <row r="2" spans="1:38" ht="23.25" customHeight="1" x14ac:dyDescent="0.35">
      <c r="A2" s="367"/>
      <c r="B2" s="113" t="s">
        <v>196</v>
      </c>
      <c r="C2" s="113" t="s">
        <v>237</v>
      </c>
      <c r="D2" s="114" t="s">
        <v>5</v>
      </c>
      <c r="E2" s="368" t="s">
        <v>238</v>
      </c>
      <c r="F2" s="369"/>
      <c r="G2" s="370" t="s">
        <v>239</v>
      </c>
      <c r="H2" s="371"/>
      <c r="I2" s="115" t="s">
        <v>197</v>
      </c>
      <c r="J2" s="116" t="s">
        <v>240</v>
      </c>
      <c r="K2" s="116" t="s">
        <v>6</v>
      </c>
      <c r="L2" s="133" t="s">
        <v>27</v>
      </c>
      <c r="M2" s="133" t="s">
        <v>28</v>
      </c>
      <c r="N2" s="119" t="s">
        <v>7</v>
      </c>
      <c r="O2" s="120" t="s">
        <v>8</v>
      </c>
      <c r="P2" s="121" t="s">
        <v>9</v>
      </c>
      <c r="Q2" s="121" t="s">
        <v>10</v>
      </c>
      <c r="R2" s="121" t="s">
        <v>11</v>
      </c>
      <c r="S2" s="121" t="s">
        <v>10</v>
      </c>
      <c r="T2" s="121" t="s">
        <v>11</v>
      </c>
      <c r="U2" s="250" t="s">
        <v>195</v>
      </c>
      <c r="W2" s="251"/>
      <c r="X2" s="251"/>
      <c r="Y2" s="251"/>
      <c r="Z2" s="251"/>
      <c r="AC2" s="251"/>
      <c r="AD2" s="251"/>
      <c r="AE2" s="251"/>
      <c r="AF2" s="251"/>
      <c r="AI2" s="251"/>
      <c r="AJ2" s="251"/>
      <c r="AK2" s="251"/>
      <c r="AL2" s="251"/>
    </row>
    <row r="3" spans="1:38" ht="11.5" x14ac:dyDescent="0.2">
      <c r="A3" s="122" t="str">
        <f t="shared" ref="A3:A32" si="0">O3</f>
        <v>Scotland</v>
      </c>
      <c r="B3" s="123">
        <f t="shared" ref="B3" si="1">Q3/R3*100</f>
        <v>93.213356461405027</v>
      </c>
      <c r="C3" s="123">
        <f t="shared" ref="C3" si="2">S3/T3*100</f>
        <v>94.583066751972694</v>
      </c>
      <c r="D3" s="123">
        <f>95</f>
        <v>95</v>
      </c>
      <c r="E3" s="3">
        <f t="shared" ref="E3" si="3">SUM(1*MID(I3,1,FIND(" - ",I3)-1))</f>
        <v>93</v>
      </c>
      <c r="F3" s="124">
        <f t="shared" ref="F3" si="4">SUM(1*MID(I3,FIND(" - ",I3)+2,LEN(I3)))</f>
        <v>94</v>
      </c>
      <c r="G3" s="124">
        <f t="shared" ref="G3" si="5">SUM(1*MID(J3,1,FIND(" - ",J3)-1))</f>
        <v>94</v>
      </c>
      <c r="H3" s="124">
        <f t="shared" ref="H3" si="6">SUM(1*MID(J3,FIND(" - ",J3)+2,LEN(J3)))</f>
        <v>95</v>
      </c>
      <c r="I3" s="125" t="str">
        <f t="shared" ref="I3" si="7">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93 - 94</v>
      </c>
      <c r="J3" s="126" t="str">
        <f t="shared" ref="J3" si="8">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94 - 95</v>
      </c>
      <c r="K3" s="127">
        <f t="shared" ref="K3" si="9">C3-B3</f>
        <v>1.3697102905676672</v>
      </c>
      <c r="L3" s="134">
        <f t="shared" ref="L3:L32" si="10">((S3/T3)-(Q3/R3))-(NORMSINV(1-(0.05/COUNTA($O$3:$O$32)))*(SQRT((((Q3/R3)*(1-(Q3/R3)))/R3)+(((S3/T3)*(1-(S3/T3)))/T3))))</f>
        <v>3.3939342880525674E-3</v>
      </c>
      <c r="M3" s="134">
        <f t="shared" ref="M3:M32" si="11">((S3/T3)-(Q3/R3))+(NORMSINV(1-(0.05/COUNTA($O$3:$O$32)))*(SQRT((((Q3/R3)*(1-(Q3/R3)))/R3)+(((S3/T3)*(1-(S3/T3)))/T3))))</f>
        <v>2.4000271523300865E-2</v>
      </c>
      <c r="N3" s="128">
        <f t="shared" ref="N3:N32" si="12">IF(ISERR(IF(AND(((S3/T3)-(Q3/R3))-(NORMSINV(1-(0.05/COUNTA($P$3:$P$32)))*(SQRT((((Q3/R3)*(1-(Q3/R3)))/R3)+(((S3/T3)*(1-(S3/T3)))/T3))))&gt;0,((S3/T3)-(Q3/R3))+(NORMSINV(1-(0.05/COUNTA($P$3:$P$32)))*(SQRT((((Q3/R3)*(1-(Q3/R3)))/R3)+(((S3/T3)*(1-(S3/T3)))/T3))))&gt;0),1,IF(AND(((S3/T3)-(Q3/R3))-(NORMSINV(1-(0.05/COUNTA($P$3:$P$32)))*(SQRT((((Q3/R3)*(1-(Q3/R3)))/R3)+(((S3/T3)*(1-(S3/T3)))/T3))))&lt;0,((S3/T3)-(Q3/R3))+(NORMSINV(1-(0.05/COUNTA($P$3:$P$32)))*(SQRT((((Q3/R3)*(1-(Q3/R3)))/R3)+(((S3/T3)*(1-(S3/T3)))/T3))))&lt;0),-1,0))),"",IF(AND(((S3/T3)-(Q3/R3))-(NORMSINV(1-(0.05/COUNTA($P$3:$P$32)))*(SQRT((((Q3/R3)*(1-(Q3/R3)))/R3)+(((S3/T3)*(1-(S3/T3)))/T3))))&gt;0,((S3/T3)-(Q3/R3))+(NORMSINV(1-(0.05/COUNTA($P$3:$P$32)))*(SQRT((((Q3/R3)*(1-(Q3/R3)))/R3)+(((S3/T3)*(1-(S3/T3)))/T3))))&gt;0),1,IF(AND(((S3/T3)-(Q3/R3))-(NORMSINV(1-(0.05/COUNTA($P$3:$P$32)))*(SQRT((((Q3/R3)*(1-(Q3/R3)))/R3)+(((S3/T3)*(1-(S3/T3)))/T3))))&lt;0,((S3/T3)-(Q3/R3))+(NORMSINV(1-(0.05/COUNTA($P$3:$P$32)))*(SQRT((((Q3/R3)*(1-(Q3/R3)))/R3)+(((S3/T3)*(1-(S3/T3)))/T3))))&lt;0),-1,0)))</f>
        <v>1</v>
      </c>
      <c r="O3" s="122" t="s">
        <v>116</v>
      </c>
      <c r="P3" s="122" t="s">
        <v>158</v>
      </c>
      <c r="Q3" s="144">
        <f>SUM(Q4:Q32)</f>
        <v>8598</v>
      </c>
      <c r="R3" s="144">
        <f>SUM(R4:R32)</f>
        <v>9224</v>
      </c>
      <c r="S3" s="144">
        <f>SUM(S4:S32)</f>
        <v>8870</v>
      </c>
      <c r="T3" s="144">
        <f>SUM(T4:T32)</f>
        <v>9378</v>
      </c>
      <c r="U3" s="250">
        <v>0</v>
      </c>
      <c r="W3" s="249"/>
      <c r="Z3" s="249"/>
      <c r="AC3" s="249"/>
      <c r="AF3" s="249"/>
      <c r="AI3" s="249"/>
      <c r="AL3" s="249"/>
    </row>
    <row r="4" spans="1:38" ht="11.5" x14ac:dyDescent="0.2">
      <c r="A4" s="122" t="str">
        <f t="shared" si="0"/>
        <v>Belford</v>
      </c>
      <c r="B4" s="123">
        <f t="shared" ref="B4:B32" si="13">Q4/R4*100</f>
        <v>94.117647058823522</v>
      </c>
      <c r="C4" s="123">
        <f t="shared" ref="C4:C32" si="14">S4/T4*100</f>
        <v>100</v>
      </c>
      <c r="D4" s="124">
        <f>95</f>
        <v>95</v>
      </c>
      <c r="E4" s="124">
        <f t="shared" ref="E4:E32" si="15">SUM(1*MID(I4,1,FIND(" - ",I4)-1))</f>
        <v>81</v>
      </c>
      <c r="F4" s="124">
        <f t="shared" ref="F4:F32" si="16">SUM(1*MID(I4,FIND(" - ",I4)+2,LEN(I4)))</f>
        <v>98</v>
      </c>
      <c r="G4" s="124">
        <f t="shared" ref="G4:G32" si="17">SUM(1*MID(J4,1,FIND(" - ",J4)-1))</f>
        <v>86</v>
      </c>
      <c r="H4" s="124">
        <f t="shared" ref="H4:H32" si="18">SUM(1*MID(J4,FIND(" - ",J4)+2,LEN(J4)))</f>
        <v>100</v>
      </c>
      <c r="I4" s="129" t="str">
        <f t="shared" ref="I4:I32" si="19">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81 - 98</v>
      </c>
      <c r="J4" s="126" t="str">
        <f t="shared" ref="J4:J32" si="20">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86 - 100</v>
      </c>
      <c r="K4" s="127">
        <f t="shared" ref="K4:K32" si="21">C4-B4</f>
        <v>5.8823529411764781</v>
      </c>
      <c r="L4" s="134">
        <f t="shared" si="10"/>
        <v>-5.9619424946278157E-2</v>
      </c>
      <c r="M4" s="134">
        <f t="shared" si="11"/>
        <v>0.17726648376980758</v>
      </c>
      <c r="N4" s="128">
        <f t="shared" si="12"/>
        <v>0</v>
      </c>
      <c r="O4" s="122" t="s">
        <v>71</v>
      </c>
      <c r="P4" s="122" t="s">
        <v>70</v>
      </c>
      <c r="Q4" s="144">
        <v>32</v>
      </c>
      <c r="R4" s="144">
        <v>34</v>
      </c>
      <c r="S4" s="144">
        <v>24</v>
      </c>
      <c r="T4" s="144">
        <v>24</v>
      </c>
      <c r="U4" s="250">
        <v>1</v>
      </c>
      <c r="W4" s="249"/>
      <c r="Z4" s="249"/>
      <c r="AA4" s="255"/>
      <c r="AC4" s="249"/>
      <c r="AF4" s="249"/>
      <c r="AI4" s="249"/>
      <c r="AL4" s="249"/>
    </row>
    <row r="5" spans="1:38" ht="11.5" x14ac:dyDescent="0.2">
      <c r="A5" s="122" t="str">
        <f t="shared" si="0"/>
        <v>Wishaw</v>
      </c>
      <c r="B5" s="123">
        <f t="shared" si="13"/>
        <v>96.907216494845358</v>
      </c>
      <c r="C5" s="123">
        <f t="shared" si="14"/>
        <v>99</v>
      </c>
      <c r="D5" s="124">
        <f>95</f>
        <v>95</v>
      </c>
      <c r="E5" s="124">
        <f t="shared" si="15"/>
        <v>95</v>
      </c>
      <c r="F5" s="124">
        <f t="shared" si="16"/>
        <v>98</v>
      </c>
      <c r="G5" s="124">
        <f t="shared" si="17"/>
        <v>97</v>
      </c>
      <c r="H5" s="124">
        <f t="shared" si="18"/>
        <v>100</v>
      </c>
      <c r="I5" s="129" t="str">
        <f t="shared" si="19"/>
        <v>95 - 98</v>
      </c>
      <c r="J5" s="126" t="str">
        <f t="shared" si="20"/>
        <v>97 - 100</v>
      </c>
      <c r="K5" s="127">
        <f t="shared" si="21"/>
        <v>2.0927835051546424</v>
      </c>
      <c r="L5" s="134">
        <f t="shared" si="10"/>
        <v>-8.7155913118885063E-3</v>
      </c>
      <c r="M5" s="134">
        <f t="shared" si="11"/>
        <v>5.0571261414981278E-2</v>
      </c>
      <c r="N5" s="128">
        <f t="shared" si="12"/>
        <v>0</v>
      </c>
      <c r="O5" s="122" t="s">
        <v>89</v>
      </c>
      <c r="P5" s="122" t="s">
        <v>88</v>
      </c>
      <c r="Q5" s="144">
        <v>376</v>
      </c>
      <c r="R5" s="144">
        <v>388</v>
      </c>
      <c r="S5" s="144">
        <v>396</v>
      </c>
      <c r="T5" s="144">
        <v>400</v>
      </c>
      <c r="U5" s="250">
        <v>2</v>
      </c>
      <c r="W5" s="249"/>
      <c r="Z5" s="249"/>
      <c r="AA5" s="255"/>
      <c r="AC5" s="249"/>
      <c r="AF5" s="249"/>
      <c r="AI5" s="249"/>
      <c r="AL5" s="249"/>
    </row>
    <row r="6" spans="1:38" ht="11.5" x14ac:dyDescent="0.2">
      <c r="A6" s="122" t="str">
        <f t="shared" si="0"/>
        <v>Hairmyres</v>
      </c>
      <c r="B6" s="123">
        <f t="shared" si="13"/>
        <v>97.250859106529205</v>
      </c>
      <c r="C6" s="123">
        <f t="shared" si="14"/>
        <v>98.697068403908787</v>
      </c>
      <c r="D6" s="124">
        <f>95</f>
        <v>95</v>
      </c>
      <c r="E6" s="124">
        <f t="shared" si="15"/>
        <v>95</v>
      </c>
      <c r="F6" s="124">
        <f t="shared" si="16"/>
        <v>99</v>
      </c>
      <c r="G6" s="124">
        <f t="shared" si="17"/>
        <v>97</v>
      </c>
      <c r="H6" s="124">
        <f t="shared" si="18"/>
        <v>99</v>
      </c>
      <c r="I6" s="129" t="str">
        <f t="shared" si="19"/>
        <v>95 - 99</v>
      </c>
      <c r="J6" s="126" t="str">
        <f t="shared" si="20"/>
        <v>97 - 99</v>
      </c>
      <c r="K6" s="127">
        <f t="shared" si="21"/>
        <v>1.4462092973795819</v>
      </c>
      <c r="L6" s="134">
        <f t="shared" si="10"/>
        <v>-1.9485213578125764E-2</v>
      </c>
      <c r="M6" s="134">
        <f t="shared" si="11"/>
        <v>4.8409399525717482E-2</v>
      </c>
      <c r="N6" s="128">
        <f t="shared" si="12"/>
        <v>0</v>
      </c>
      <c r="O6" s="122" t="s">
        <v>83</v>
      </c>
      <c r="P6" s="122" t="s">
        <v>82</v>
      </c>
      <c r="Q6" s="144">
        <v>283</v>
      </c>
      <c r="R6" s="144">
        <v>291</v>
      </c>
      <c r="S6" s="144">
        <v>303</v>
      </c>
      <c r="T6" s="144">
        <v>307</v>
      </c>
      <c r="U6" s="250">
        <v>3</v>
      </c>
      <c r="W6" s="249"/>
      <c r="Z6" s="249"/>
      <c r="AA6" s="255"/>
      <c r="AC6" s="249"/>
      <c r="AF6" s="249"/>
      <c r="AI6" s="249"/>
      <c r="AL6" s="249"/>
    </row>
    <row r="7" spans="1:38" ht="11.5" x14ac:dyDescent="0.2">
      <c r="A7" s="122" t="str">
        <f t="shared" si="0"/>
        <v>Borders</v>
      </c>
      <c r="B7" s="123">
        <f t="shared" si="13"/>
        <v>99.45054945054946</v>
      </c>
      <c r="C7" s="123">
        <f t="shared" si="14"/>
        <v>98.31460674157303</v>
      </c>
      <c r="D7" s="124">
        <f>95</f>
        <v>95</v>
      </c>
      <c r="E7" s="124">
        <f t="shared" si="15"/>
        <v>97</v>
      </c>
      <c r="F7" s="124">
        <f t="shared" si="16"/>
        <v>100</v>
      </c>
      <c r="G7" s="124">
        <f t="shared" si="17"/>
        <v>95</v>
      </c>
      <c r="H7" s="124">
        <f t="shared" si="18"/>
        <v>99</v>
      </c>
      <c r="I7" s="129" t="str">
        <f t="shared" si="19"/>
        <v>97 - 100</v>
      </c>
      <c r="J7" s="126" t="str">
        <f t="shared" si="20"/>
        <v>95 - 99</v>
      </c>
      <c r="K7" s="127">
        <f t="shared" si="21"/>
        <v>-1.1359427089764296</v>
      </c>
      <c r="L7" s="134">
        <f t="shared" si="10"/>
        <v>-4.3927302247153792E-2</v>
      </c>
      <c r="M7" s="134">
        <f t="shared" si="11"/>
        <v>2.1208448067625334E-2</v>
      </c>
      <c r="N7" s="128">
        <f t="shared" si="12"/>
        <v>0</v>
      </c>
      <c r="O7" s="122" t="s">
        <v>12</v>
      </c>
      <c r="P7" s="122" t="s">
        <v>46</v>
      </c>
      <c r="Q7" s="144">
        <v>181</v>
      </c>
      <c r="R7" s="144">
        <v>182</v>
      </c>
      <c r="S7" s="144">
        <v>175</v>
      </c>
      <c r="T7" s="144">
        <v>178</v>
      </c>
      <c r="U7" s="250">
        <v>4</v>
      </c>
      <c r="W7" s="249"/>
      <c r="Z7" s="249"/>
      <c r="AA7" s="255"/>
      <c r="AC7" s="249"/>
      <c r="AF7" s="249"/>
      <c r="AI7" s="249"/>
      <c r="AL7" s="249"/>
    </row>
    <row r="8" spans="1:38" ht="11.5" x14ac:dyDescent="0.2">
      <c r="A8" s="122" t="str">
        <f t="shared" si="0"/>
        <v>GCH</v>
      </c>
      <c r="B8" s="123">
        <f t="shared" si="13"/>
        <v>95</v>
      </c>
      <c r="C8" s="123">
        <f t="shared" si="14"/>
        <v>97.727272727272734</v>
      </c>
      <c r="D8" s="124">
        <f>95</f>
        <v>95</v>
      </c>
      <c r="E8" s="124">
        <f t="shared" si="15"/>
        <v>83</v>
      </c>
      <c r="F8" s="124">
        <f t="shared" si="16"/>
        <v>99</v>
      </c>
      <c r="G8" s="124">
        <f t="shared" si="17"/>
        <v>88</v>
      </c>
      <c r="H8" s="124">
        <f t="shared" si="18"/>
        <v>100</v>
      </c>
      <c r="I8" s="129" t="str">
        <f t="shared" si="19"/>
        <v>83 - 99</v>
      </c>
      <c r="J8" s="126" t="str">
        <f t="shared" si="20"/>
        <v>88 - 100</v>
      </c>
      <c r="K8" s="127">
        <f t="shared" si="21"/>
        <v>2.7272727272727337</v>
      </c>
      <c r="L8" s="134">
        <f t="shared" si="10"/>
        <v>-9.3473888386647205E-2</v>
      </c>
      <c r="M8" s="134">
        <f t="shared" si="11"/>
        <v>0.14801934293210189</v>
      </c>
      <c r="N8" s="128">
        <f t="shared" si="12"/>
        <v>0</v>
      </c>
      <c r="O8" s="122" t="s">
        <v>52</v>
      </c>
      <c r="P8" s="122" t="s">
        <v>51</v>
      </c>
      <c r="Q8" s="144">
        <v>38</v>
      </c>
      <c r="R8" s="144">
        <v>40</v>
      </c>
      <c r="S8" s="144">
        <v>43</v>
      </c>
      <c r="T8" s="144">
        <v>44</v>
      </c>
      <c r="U8" s="250">
        <v>5</v>
      </c>
      <c r="W8" s="249"/>
      <c r="Z8" s="249"/>
      <c r="AA8" s="255"/>
      <c r="AC8" s="249"/>
      <c r="AF8" s="249"/>
      <c r="AI8" s="249"/>
      <c r="AL8" s="249"/>
    </row>
    <row r="9" spans="1:38" ht="11.5" x14ac:dyDescent="0.2">
      <c r="A9" s="122" t="str">
        <f t="shared" si="0"/>
        <v>Western Isles</v>
      </c>
      <c r="B9" s="123">
        <f t="shared" si="13"/>
        <v>90.476190476190482</v>
      </c>
      <c r="C9" s="123">
        <f t="shared" si="14"/>
        <v>97.222222222222214</v>
      </c>
      <c r="D9" s="124">
        <f>95</f>
        <v>95</v>
      </c>
      <c r="E9" s="124">
        <f t="shared" si="15"/>
        <v>78</v>
      </c>
      <c r="F9" s="124">
        <f t="shared" si="16"/>
        <v>96</v>
      </c>
      <c r="G9" s="124">
        <f t="shared" si="17"/>
        <v>86</v>
      </c>
      <c r="H9" s="124">
        <f t="shared" si="18"/>
        <v>100</v>
      </c>
      <c r="I9" s="129" t="str">
        <f t="shared" si="19"/>
        <v>78 - 96</v>
      </c>
      <c r="J9" s="126" t="str">
        <f t="shared" si="20"/>
        <v>86 - 100</v>
      </c>
      <c r="K9" s="127">
        <f t="shared" si="21"/>
        <v>6.7460317460317327</v>
      </c>
      <c r="L9" s="134">
        <f t="shared" si="10"/>
        <v>-8.790535972728683E-2</v>
      </c>
      <c r="M9" s="134">
        <f t="shared" si="11"/>
        <v>0.22282599464792172</v>
      </c>
      <c r="N9" s="128">
        <f t="shared" si="12"/>
        <v>0</v>
      </c>
      <c r="O9" s="122" t="s">
        <v>21</v>
      </c>
      <c r="P9" s="122" t="s">
        <v>114</v>
      </c>
      <c r="Q9" s="144">
        <v>38</v>
      </c>
      <c r="R9" s="144">
        <v>42</v>
      </c>
      <c r="S9" s="144">
        <v>35</v>
      </c>
      <c r="T9" s="144">
        <v>36</v>
      </c>
      <c r="U9" s="250">
        <v>6</v>
      </c>
      <c r="W9" s="249"/>
      <c r="Z9" s="249"/>
      <c r="AA9" s="255"/>
      <c r="AC9" s="249"/>
      <c r="AF9" s="249"/>
      <c r="AI9" s="249"/>
      <c r="AL9" s="249"/>
    </row>
    <row r="10" spans="1:38" ht="11.5" x14ac:dyDescent="0.25">
      <c r="A10" s="122" t="str">
        <f t="shared" si="0"/>
        <v>DGRI</v>
      </c>
      <c r="B10" s="123">
        <f t="shared" si="13"/>
        <v>89.047619047619037</v>
      </c>
      <c r="C10" s="123">
        <f t="shared" si="14"/>
        <v>97.073170731707307</v>
      </c>
      <c r="D10" s="124">
        <f>95</f>
        <v>95</v>
      </c>
      <c r="E10" s="124">
        <f t="shared" si="15"/>
        <v>84</v>
      </c>
      <c r="F10" s="124">
        <f t="shared" si="16"/>
        <v>93</v>
      </c>
      <c r="G10" s="124">
        <f t="shared" si="17"/>
        <v>94</v>
      </c>
      <c r="H10" s="124">
        <f t="shared" si="18"/>
        <v>99</v>
      </c>
      <c r="I10" s="129" t="str">
        <f t="shared" si="19"/>
        <v>84 - 93</v>
      </c>
      <c r="J10" s="126" t="str">
        <f t="shared" si="20"/>
        <v>94 - 99</v>
      </c>
      <c r="K10" s="127">
        <f t="shared" si="21"/>
        <v>8.0255516840882706</v>
      </c>
      <c r="L10" s="134">
        <f t="shared" si="10"/>
        <v>8.1777417824704796E-3</v>
      </c>
      <c r="M10" s="134">
        <f t="shared" si="11"/>
        <v>0.15233329189929495</v>
      </c>
      <c r="N10" s="128">
        <f t="shared" si="12"/>
        <v>1</v>
      </c>
      <c r="O10" s="122" t="s">
        <v>49</v>
      </c>
      <c r="P10" s="122" t="s">
        <v>48</v>
      </c>
      <c r="Q10" s="144">
        <v>187</v>
      </c>
      <c r="R10" s="144">
        <v>210</v>
      </c>
      <c r="S10" s="144">
        <v>199</v>
      </c>
      <c r="T10" s="144">
        <v>205</v>
      </c>
      <c r="U10" s="250">
        <v>7</v>
      </c>
      <c r="V10" s="257"/>
      <c r="W10" s="249"/>
      <c r="X10" s="257"/>
      <c r="Y10" s="257"/>
      <c r="Z10" s="249"/>
      <c r="AA10" s="255"/>
      <c r="AC10" s="249"/>
      <c r="AF10" s="249"/>
      <c r="AH10" s="257"/>
      <c r="AI10" s="249"/>
      <c r="AL10" s="249"/>
    </row>
    <row r="11" spans="1:38" ht="11.5" x14ac:dyDescent="0.2">
      <c r="A11" s="122" t="str">
        <f t="shared" si="0"/>
        <v>QUEH</v>
      </c>
      <c r="B11" s="123">
        <f t="shared" si="13"/>
        <v>96.640141467727673</v>
      </c>
      <c r="C11" s="123">
        <f t="shared" si="14"/>
        <v>97.024952015355083</v>
      </c>
      <c r="D11" s="124">
        <f>95</f>
        <v>95</v>
      </c>
      <c r="E11" s="124">
        <f t="shared" si="15"/>
        <v>95</v>
      </c>
      <c r="F11" s="124">
        <f t="shared" si="16"/>
        <v>98</v>
      </c>
      <c r="G11" s="124">
        <f t="shared" si="17"/>
        <v>96</v>
      </c>
      <c r="H11" s="124">
        <f t="shared" si="18"/>
        <v>98</v>
      </c>
      <c r="I11" s="129" t="str">
        <f t="shared" si="19"/>
        <v>95 - 98</v>
      </c>
      <c r="J11" s="126" t="str">
        <f t="shared" si="20"/>
        <v>96 - 98</v>
      </c>
      <c r="K11" s="127">
        <f t="shared" si="21"/>
        <v>0.38481054762740996</v>
      </c>
      <c r="L11" s="134">
        <f t="shared" si="10"/>
        <v>-1.8197327247045411E-2</v>
      </c>
      <c r="M11" s="134">
        <f t="shared" si="11"/>
        <v>2.5893538199593655E-2</v>
      </c>
      <c r="N11" s="128">
        <f t="shared" si="12"/>
        <v>0</v>
      </c>
      <c r="O11" s="122" t="s">
        <v>241</v>
      </c>
      <c r="P11" s="122" t="s">
        <v>185</v>
      </c>
      <c r="Q11" s="144">
        <v>1093</v>
      </c>
      <c r="R11" s="144">
        <v>1131</v>
      </c>
      <c r="S11" s="144">
        <v>1011</v>
      </c>
      <c r="T11" s="144">
        <v>1042</v>
      </c>
      <c r="U11" s="250">
        <v>8</v>
      </c>
      <c r="W11" s="249"/>
      <c r="Z11" s="249"/>
      <c r="AA11" s="255"/>
      <c r="AC11" s="249"/>
      <c r="AF11" s="249"/>
      <c r="AI11" s="249"/>
      <c r="AL11" s="249"/>
    </row>
    <row r="12" spans="1:38" ht="11.5" x14ac:dyDescent="0.2">
      <c r="A12" s="122" t="str">
        <f t="shared" si="0"/>
        <v>VHK</v>
      </c>
      <c r="B12" s="123">
        <f t="shared" si="13"/>
        <v>96.06557377049181</v>
      </c>
      <c r="C12" s="123">
        <f t="shared" si="14"/>
        <v>96.847414880201768</v>
      </c>
      <c r="D12" s="124">
        <f>95</f>
        <v>95</v>
      </c>
      <c r="E12" s="124">
        <f t="shared" si="15"/>
        <v>94</v>
      </c>
      <c r="F12" s="124">
        <f t="shared" si="16"/>
        <v>97</v>
      </c>
      <c r="G12" s="124">
        <f t="shared" si="17"/>
        <v>95</v>
      </c>
      <c r="H12" s="124">
        <f t="shared" si="18"/>
        <v>98</v>
      </c>
      <c r="I12" s="129" t="str">
        <f t="shared" si="19"/>
        <v>94 - 97</v>
      </c>
      <c r="J12" s="126" t="str">
        <f t="shared" si="20"/>
        <v>95 - 98</v>
      </c>
      <c r="K12" s="127">
        <f t="shared" si="21"/>
        <v>0.78184110970995846</v>
      </c>
      <c r="L12" s="134">
        <f t="shared" si="10"/>
        <v>-2.160145344148141E-2</v>
      </c>
      <c r="M12" s="134">
        <f t="shared" si="11"/>
        <v>3.7238275635680565E-2</v>
      </c>
      <c r="N12" s="128">
        <f t="shared" si="12"/>
        <v>0</v>
      </c>
      <c r="O12" s="122" t="s">
        <v>139</v>
      </c>
      <c r="P12" s="122" t="s">
        <v>159</v>
      </c>
      <c r="Q12" s="144">
        <v>586</v>
      </c>
      <c r="R12" s="144">
        <v>610</v>
      </c>
      <c r="S12" s="144">
        <v>768</v>
      </c>
      <c r="T12" s="144">
        <v>793</v>
      </c>
      <c r="U12" s="250">
        <v>9</v>
      </c>
      <c r="W12" s="249"/>
      <c r="Z12" s="249"/>
      <c r="AA12" s="255"/>
      <c r="AC12" s="249"/>
      <c r="AF12" s="249"/>
      <c r="AI12" s="249"/>
      <c r="AL12" s="249"/>
    </row>
    <row r="13" spans="1:38" ht="11.5" x14ac:dyDescent="0.2">
      <c r="A13" s="122" t="str">
        <f t="shared" si="0"/>
        <v>SJH</v>
      </c>
      <c r="B13" s="123">
        <f t="shared" si="13"/>
        <v>93.333333333333329</v>
      </c>
      <c r="C13" s="123">
        <f t="shared" si="14"/>
        <v>96.762589928057551</v>
      </c>
      <c r="D13" s="124">
        <f>95</f>
        <v>95</v>
      </c>
      <c r="E13" s="124">
        <f t="shared" si="15"/>
        <v>90</v>
      </c>
      <c r="F13" s="124">
        <f t="shared" si="16"/>
        <v>96</v>
      </c>
      <c r="G13" s="124">
        <f t="shared" si="17"/>
        <v>94</v>
      </c>
      <c r="H13" s="124">
        <f t="shared" si="18"/>
        <v>98</v>
      </c>
      <c r="I13" s="129" t="str">
        <f t="shared" si="19"/>
        <v>90 - 96</v>
      </c>
      <c r="J13" s="126" t="str">
        <f t="shared" si="20"/>
        <v>94 - 98</v>
      </c>
      <c r="K13" s="127">
        <f t="shared" si="21"/>
        <v>3.4292565947242224</v>
      </c>
      <c r="L13" s="134">
        <f t="shared" si="10"/>
        <v>-2.0078880298417146E-2</v>
      </c>
      <c r="M13" s="134">
        <f t="shared" si="11"/>
        <v>8.8664012192901487E-2</v>
      </c>
      <c r="N13" s="128">
        <f t="shared" si="12"/>
        <v>0</v>
      </c>
      <c r="O13" s="122" t="s">
        <v>94</v>
      </c>
      <c r="P13" s="122" t="s">
        <v>93</v>
      </c>
      <c r="Q13" s="144">
        <v>252</v>
      </c>
      <c r="R13" s="144">
        <v>270</v>
      </c>
      <c r="S13" s="144">
        <v>269</v>
      </c>
      <c r="T13" s="144">
        <v>278</v>
      </c>
      <c r="U13" s="250">
        <v>10</v>
      </c>
      <c r="W13" s="249"/>
      <c r="Z13" s="249"/>
      <c r="AA13" s="255"/>
      <c r="AC13" s="249"/>
      <c r="AF13" s="249"/>
      <c r="AI13" s="249"/>
      <c r="AL13" s="249"/>
    </row>
    <row r="14" spans="1:38" ht="11.5" x14ac:dyDescent="0.2">
      <c r="A14" s="122" t="str">
        <f t="shared" si="0"/>
        <v>FVRH</v>
      </c>
      <c r="B14" s="123">
        <f t="shared" si="13"/>
        <v>92.578125</v>
      </c>
      <c r="C14" s="123">
        <f t="shared" si="14"/>
        <v>96.2890625</v>
      </c>
      <c r="D14" s="124">
        <f>95</f>
        <v>95</v>
      </c>
      <c r="E14" s="124">
        <f t="shared" si="15"/>
        <v>90</v>
      </c>
      <c r="F14" s="124">
        <f t="shared" si="16"/>
        <v>95</v>
      </c>
      <c r="G14" s="124">
        <f t="shared" si="17"/>
        <v>94</v>
      </c>
      <c r="H14" s="124">
        <f t="shared" si="18"/>
        <v>98</v>
      </c>
      <c r="I14" s="129" t="str">
        <f t="shared" si="19"/>
        <v>90 - 95</v>
      </c>
      <c r="J14" s="126" t="str">
        <f t="shared" si="20"/>
        <v>94 - 98</v>
      </c>
      <c r="K14" s="127">
        <f t="shared" si="21"/>
        <v>3.7109375</v>
      </c>
      <c r="L14" s="134">
        <f t="shared" si="10"/>
        <v>-4.8125744133143619E-3</v>
      </c>
      <c r="M14" s="134">
        <f t="shared" si="11"/>
        <v>7.9031324413314369E-2</v>
      </c>
      <c r="N14" s="128">
        <f t="shared" si="12"/>
        <v>0</v>
      </c>
      <c r="O14" s="122" t="s">
        <v>141</v>
      </c>
      <c r="P14" s="122" t="s">
        <v>56</v>
      </c>
      <c r="Q14" s="144">
        <v>474</v>
      </c>
      <c r="R14" s="144">
        <v>512</v>
      </c>
      <c r="S14" s="144">
        <v>493</v>
      </c>
      <c r="T14" s="144">
        <v>512</v>
      </c>
      <c r="U14" s="250">
        <v>11</v>
      </c>
      <c r="W14" s="249"/>
      <c r="Z14" s="249"/>
      <c r="AA14" s="255"/>
      <c r="AC14" s="249"/>
      <c r="AF14" s="249"/>
      <c r="AI14" s="249"/>
      <c r="AL14" s="249"/>
    </row>
    <row r="15" spans="1:38" ht="11.5" x14ac:dyDescent="0.25">
      <c r="A15" s="122" t="str">
        <f t="shared" si="0"/>
        <v>ARI</v>
      </c>
      <c r="B15" s="123">
        <f t="shared" si="13"/>
        <v>95.063694267515913</v>
      </c>
      <c r="C15" s="123">
        <f t="shared" si="14"/>
        <v>95.538461538461533</v>
      </c>
      <c r="D15" s="124">
        <f>95</f>
        <v>95</v>
      </c>
      <c r="E15" s="124">
        <f t="shared" si="15"/>
        <v>93</v>
      </c>
      <c r="F15" s="124">
        <f t="shared" si="16"/>
        <v>97</v>
      </c>
      <c r="G15" s="124">
        <f t="shared" si="17"/>
        <v>94</v>
      </c>
      <c r="H15" s="124">
        <f t="shared" si="18"/>
        <v>97</v>
      </c>
      <c r="I15" s="129" t="str">
        <f t="shared" si="19"/>
        <v>93 - 97</v>
      </c>
      <c r="J15" s="126" t="str">
        <f t="shared" si="20"/>
        <v>94 - 97</v>
      </c>
      <c r="K15" s="127">
        <f t="shared" si="21"/>
        <v>0.47476727094561966</v>
      </c>
      <c r="L15" s="134">
        <f t="shared" si="10"/>
        <v>-3.0019288130853888E-2</v>
      </c>
      <c r="M15" s="134">
        <f t="shared" si="11"/>
        <v>3.9514633549766282E-2</v>
      </c>
      <c r="N15" s="128">
        <f t="shared" si="12"/>
        <v>0</v>
      </c>
      <c r="O15" s="122" t="s">
        <v>140</v>
      </c>
      <c r="P15" s="122" t="s">
        <v>58</v>
      </c>
      <c r="Q15" s="144">
        <v>597</v>
      </c>
      <c r="R15" s="144">
        <v>628</v>
      </c>
      <c r="S15" s="144">
        <v>621</v>
      </c>
      <c r="T15" s="144">
        <v>650</v>
      </c>
      <c r="U15" s="250">
        <v>12</v>
      </c>
      <c r="V15" s="257"/>
      <c r="W15" s="249"/>
      <c r="X15" s="257"/>
      <c r="Y15" s="257"/>
      <c r="Z15" s="249"/>
      <c r="AA15" s="255"/>
      <c r="AC15" s="249"/>
      <c r="AF15" s="249"/>
      <c r="AH15" s="257"/>
      <c r="AI15" s="249"/>
      <c r="AL15" s="249"/>
    </row>
    <row r="16" spans="1:38" ht="11.5" x14ac:dyDescent="0.2">
      <c r="A16" s="122" t="str">
        <f t="shared" si="0"/>
        <v>IRH</v>
      </c>
      <c r="B16" s="123">
        <f t="shared" si="13"/>
        <v>91.549295774647888</v>
      </c>
      <c r="C16" s="123">
        <f t="shared" si="14"/>
        <v>95.215311004784681</v>
      </c>
      <c r="D16" s="124">
        <f>95</f>
        <v>95</v>
      </c>
      <c r="E16" s="124">
        <f t="shared" si="15"/>
        <v>87</v>
      </c>
      <c r="F16" s="124">
        <f t="shared" si="16"/>
        <v>95</v>
      </c>
      <c r="G16" s="124">
        <f t="shared" si="17"/>
        <v>91</v>
      </c>
      <c r="H16" s="124">
        <f t="shared" si="18"/>
        <v>97</v>
      </c>
      <c r="I16" s="129" t="str">
        <f t="shared" si="19"/>
        <v>87 - 95</v>
      </c>
      <c r="J16" s="126" t="str">
        <f t="shared" si="20"/>
        <v>91 - 97</v>
      </c>
      <c r="K16" s="127">
        <f t="shared" si="21"/>
        <v>3.666015230136793</v>
      </c>
      <c r="L16" s="134">
        <f t="shared" si="10"/>
        <v>-3.4101752480328915E-2</v>
      </c>
      <c r="M16" s="134">
        <f t="shared" si="11"/>
        <v>0.10742205708306489</v>
      </c>
      <c r="N16" s="128">
        <f t="shared" si="12"/>
        <v>0</v>
      </c>
      <c r="O16" s="122" t="s">
        <v>66</v>
      </c>
      <c r="P16" s="122" t="s">
        <v>65</v>
      </c>
      <c r="Q16" s="144">
        <v>195</v>
      </c>
      <c r="R16" s="144">
        <v>213</v>
      </c>
      <c r="S16" s="144">
        <v>199</v>
      </c>
      <c r="T16" s="144">
        <v>209</v>
      </c>
      <c r="U16" s="250">
        <v>13</v>
      </c>
      <c r="W16" s="249"/>
      <c r="Z16" s="249"/>
      <c r="AA16" s="255"/>
      <c r="AC16" s="249"/>
      <c r="AF16" s="249"/>
      <c r="AI16" s="249"/>
      <c r="AL16" s="249"/>
    </row>
    <row r="17" spans="1:38" ht="11.5" x14ac:dyDescent="0.2">
      <c r="A17" s="122" t="str">
        <f t="shared" si="0"/>
        <v>Dr Grays</v>
      </c>
      <c r="B17" s="123">
        <f t="shared" si="13"/>
        <v>97.058823529411768</v>
      </c>
      <c r="C17" s="123">
        <f t="shared" si="14"/>
        <v>94.805194805194802</v>
      </c>
      <c r="D17" s="124">
        <f>95</f>
        <v>95</v>
      </c>
      <c r="E17" s="124">
        <f t="shared" si="15"/>
        <v>93</v>
      </c>
      <c r="F17" s="124">
        <f t="shared" si="16"/>
        <v>99</v>
      </c>
      <c r="G17" s="124">
        <f t="shared" si="17"/>
        <v>90</v>
      </c>
      <c r="H17" s="124">
        <f t="shared" si="18"/>
        <v>97</v>
      </c>
      <c r="I17" s="129" t="str">
        <f t="shared" si="19"/>
        <v>93 - 99</v>
      </c>
      <c r="J17" s="126" t="str">
        <f t="shared" si="20"/>
        <v>90 - 97</v>
      </c>
      <c r="K17" s="127">
        <f t="shared" si="21"/>
        <v>-2.2536287242169664</v>
      </c>
      <c r="L17" s="134">
        <f t="shared" si="10"/>
        <v>-9.0090777284217216E-2</v>
      </c>
      <c r="M17" s="134">
        <f t="shared" si="11"/>
        <v>4.5018202799878004E-2</v>
      </c>
      <c r="N17" s="128">
        <f t="shared" si="12"/>
        <v>0</v>
      </c>
      <c r="O17" s="122" t="s">
        <v>61</v>
      </c>
      <c r="P17" s="122" t="s">
        <v>60</v>
      </c>
      <c r="Q17" s="144">
        <v>132</v>
      </c>
      <c r="R17" s="144">
        <v>136</v>
      </c>
      <c r="S17" s="144">
        <v>146</v>
      </c>
      <c r="T17" s="144">
        <v>154</v>
      </c>
      <c r="U17" s="250">
        <v>14</v>
      </c>
      <c r="W17" s="249"/>
      <c r="Z17" s="249"/>
      <c r="AA17" s="255"/>
      <c r="AC17" s="249"/>
      <c r="AF17" s="249"/>
      <c r="AI17" s="249"/>
      <c r="AL17" s="249"/>
    </row>
    <row r="18" spans="1:38" ht="11.5" x14ac:dyDescent="0.25">
      <c r="A18" s="122" t="str">
        <f t="shared" si="0"/>
        <v>Raigmore</v>
      </c>
      <c r="B18" s="123">
        <f t="shared" si="13"/>
        <v>93.093093093093088</v>
      </c>
      <c r="C18" s="123">
        <f t="shared" si="14"/>
        <v>94.267515923566876</v>
      </c>
      <c r="D18" s="124">
        <f>95</f>
        <v>95</v>
      </c>
      <c r="E18" s="124">
        <f t="shared" si="15"/>
        <v>90</v>
      </c>
      <c r="F18" s="124">
        <f t="shared" si="16"/>
        <v>95</v>
      </c>
      <c r="G18" s="124">
        <f t="shared" si="17"/>
        <v>91</v>
      </c>
      <c r="H18" s="124">
        <f t="shared" si="18"/>
        <v>96</v>
      </c>
      <c r="I18" s="129" t="str">
        <f t="shared" si="19"/>
        <v>90 - 95</v>
      </c>
      <c r="J18" s="126" t="str">
        <f t="shared" si="20"/>
        <v>91 - 96</v>
      </c>
      <c r="K18" s="127">
        <f t="shared" si="21"/>
        <v>1.1744228304737874</v>
      </c>
      <c r="L18" s="134">
        <f t="shared" si="10"/>
        <v>-4.4347001058881994E-2</v>
      </c>
      <c r="M18" s="134">
        <f t="shared" si="11"/>
        <v>6.7835457668357732E-2</v>
      </c>
      <c r="N18" s="128">
        <f t="shared" si="12"/>
        <v>0</v>
      </c>
      <c r="O18" s="122" t="s">
        <v>80</v>
      </c>
      <c r="P18" s="122" t="s">
        <v>79</v>
      </c>
      <c r="Q18" s="144">
        <v>310</v>
      </c>
      <c r="R18" s="144">
        <v>333</v>
      </c>
      <c r="S18" s="144">
        <v>296</v>
      </c>
      <c r="T18" s="144">
        <v>314</v>
      </c>
      <c r="U18" s="250">
        <v>15</v>
      </c>
      <c r="V18" s="257"/>
      <c r="W18" s="249"/>
      <c r="X18" s="257"/>
      <c r="Y18" s="257"/>
      <c r="Z18" s="249"/>
      <c r="AA18" s="255"/>
      <c r="AC18" s="249"/>
      <c r="AF18" s="249"/>
      <c r="AI18" s="249"/>
      <c r="AL18" s="249"/>
    </row>
    <row r="19" spans="1:38" ht="11.5" x14ac:dyDescent="0.2">
      <c r="A19" s="122" t="str">
        <f t="shared" si="0"/>
        <v>WGH</v>
      </c>
      <c r="B19" s="123">
        <f t="shared" si="13"/>
        <v>91.213389121338921</v>
      </c>
      <c r="C19" s="123">
        <f t="shared" si="14"/>
        <v>94.063926940639263</v>
      </c>
      <c r="D19" s="124">
        <f>95</f>
        <v>95</v>
      </c>
      <c r="E19" s="124">
        <f t="shared" si="15"/>
        <v>87</v>
      </c>
      <c r="F19" s="124">
        <f t="shared" si="16"/>
        <v>94</v>
      </c>
      <c r="G19" s="124">
        <f t="shared" si="17"/>
        <v>90</v>
      </c>
      <c r="H19" s="124">
        <f t="shared" si="18"/>
        <v>96</v>
      </c>
      <c r="I19" s="129" t="str">
        <f t="shared" si="19"/>
        <v>87 - 94</v>
      </c>
      <c r="J19" s="126" t="str">
        <f t="shared" si="20"/>
        <v>90 - 96</v>
      </c>
      <c r="K19" s="127">
        <f t="shared" si="21"/>
        <v>2.8505378193003423</v>
      </c>
      <c r="L19" s="134">
        <f t="shared" si="10"/>
        <v>-4.2808559263017257E-2</v>
      </c>
      <c r="M19" s="134">
        <f t="shared" si="11"/>
        <v>9.9819315649024201E-2</v>
      </c>
      <c r="N19" s="128">
        <f t="shared" si="12"/>
        <v>0</v>
      </c>
      <c r="O19" s="122" t="s">
        <v>97</v>
      </c>
      <c r="P19" s="122" t="s">
        <v>96</v>
      </c>
      <c r="Q19" s="144">
        <v>218</v>
      </c>
      <c r="R19" s="144">
        <v>239</v>
      </c>
      <c r="S19" s="144">
        <v>206</v>
      </c>
      <c r="T19" s="144">
        <v>219</v>
      </c>
      <c r="U19" s="250">
        <v>16</v>
      </c>
      <c r="W19" s="249"/>
      <c r="Z19" s="249"/>
      <c r="AA19" s="255"/>
      <c r="AC19" s="249"/>
      <c r="AF19" s="249"/>
      <c r="AI19" s="249"/>
      <c r="AL19" s="249"/>
    </row>
    <row r="20" spans="1:38" ht="11.5" x14ac:dyDescent="0.2">
      <c r="A20" s="122" t="str">
        <f t="shared" si="0"/>
        <v>Monklands</v>
      </c>
      <c r="B20" s="123">
        <f t="shared" si="13"/>
        <v>87.837837837837839</v>
      </c>
      <c r="C20" s="123">
        <f t="shared" si="14"/>
        <v>93.962264150943398</v>
      </c>
      <c r="D20" s="124">
        <f>95</f>
        <v>95</v>
      </c>
      <c r="E20" s="124">
        <f t="shared" si="15"/>
        <v>84</v>
      </c>
      <c r="F20" s="124">
        <f t="shared" si="16"/>
        <v>91</v>
      </c>
      <c r="G20" s="124">
        <f t="shared" si="17"/>
        <v>90</v>
      </c>
      <c r="H20" s="124">
        <f t="shared" si="18"/>
        <v>96</v>
      </c>
      <c r="I20" s="129" t="str">
        <f t="shared" si="19"/>
        <v>84 - 91</v>
      </c>
      <c r="J20" s="126" t="str">
        <f t="shared" si="20"/>
        <v>90 - 96</v>
      </c>
      <c r="K20" s="127">
        <f t="shared" si="21"/>
        <v>6.124426313105559</v>
      </c>
      <c r="L20" s="134">
        <f t="shared" si="10"/>
        <v>-9.1389963951383352E-3</v>
      </c>
      <c r="M20" s="134">
        <f t="shared" si="11"/>
        <v>0.13162752265724947</v>
      </c>
      <c r="N20" s="128">
        <f t="shared" si="12"/>
        <v>0</v>
      </c>
      <c r="O20" s="122" t="s">
        <v>86</v>
      </c>
      <c r="P20" s="122" t="s">
        <v>85</v>
      </c>
      <c r="Q20" s="144">
        <v>260</v>
      </c>
      <c r="R20" s="144">
        <v>296</v>
      </c>
      <c r="S20" s="144">
        <v>249</v>
      </c>
      <c r="T20" s="144">
        <v>265</v>
      </c>
      <c r="U20" s="250">
        <v>17</v>
      </c>
      <c r="W20" s="249"/>
      <c r="Z20" s="249"/>
      <c r="AA20" s="255"/>
      <c r="AC20" s="249"/>
      <c r="AF20" s="249"/>
      <c r="AI20" s="249"/>
      <c r="AL20" s="249"/>
    </row>
    <row r="21" spans="1:38" ht="11.5" x14ac:dyDescent="0.2">
      <c r="A21" s="122" t="str">
        <f t="shared" si="0"/>
        <v>Balfour</v>
      </c>
      <c r="B21" s="123">
        <f t="shared" si="13"/>
        <v>93.939393939393938</v>
      </c>
      <c r="C21" s="123">
        <f t="shared" si="14"/>
        <v>93.939393939393938</v>
      </c>
      <c r="D21" s="124">
        <f>95</f>
        <v>95</v>
      </c>
      <c r="E21" s="124">
        <f t="shared" si="15"/>
        <v>80</v>
      </c>
      <c r="F21" s="124">
        <f t="shared" si="16"/>
        <v>98</v>
      </c>
      <c r="G21" s="124">
        <f t="shared" si="17"/>
        <v>80</v>
      </c>
      <c r="H21" s="124">
        <f t="shared" si="18"/>
        <v>98</v>
      </c>
      <c r="I21" s="129" t="str">
        <f t="shared" si="19"/>
        <v>80 - 98</v>
      </c>
      <c r="J21" s="126" t="str">
        <f t="shared" si="20"/>
        <v>80 - 98</v>
      </c>
      <c r="K21" s="127">
        <f t="shared" si="21"/>
        <v>0</v>
      </c>
      <c r="L21" s="134">
        <f t="shared" si="10"/>
        <v>-0.1724159950590731</v>
      </c>
      <c r="M21" s="134">
        <f t="shared" si="11"/>
        <v>0.1724159950590731</v>
      </c>
      <c r="N21" s="128">
        <f t="shared" si="12"/>
        <v>0</v>
      </c>
      <c r="O21" s="122" t="s">
        <v>100</v>
      </c>
      <c r="P21" s="122" t="s">
        <v>99</v>
      </c>
      <c r="Q21" s="144">
        <v>31</v>
      </c>
      <c r="R21" s="144">
        <v>33</v>
      </c>
      <c r="S21" s="144">
        <v>31</v>
      </c>
      <c r="T21" s="144">
        <v>33</v>
      </c>
      <c r="U21" s="250">
        <v>18</v>
      </c>
      <c r="W21" s="249"/>
      <c r="Z21" s="249"/>
      <c r="AA21" s="255"/>
      <c r="AC21" s="249"/>
      <c r="AF21" s="249"/>
      <c r="AI21" s="249"/>
      <c r="AL21" s="249"/>
    </row>
    <row r="22" spans="1:38" ht="11.5" x14ac:dyDescent="0.2">
      <c r="A22" s="122" t="str">
        <f t="shared" si="0"/>
        <v>GRI</v>
      </c>
      <c r="B22" s="123">
        <f t="shared" si="13"/>
        <v>92.767295597484278</v>
      </c>
      <c r="C22" s="123">
        <f t="shared" si="14"/>
        <v>93.640699523052461</v>
      </c>
      <c r="D22" s="124">
        <f>95</f>
        <v>95</v>
      </c>
      <c r="E22" s="124">
        <f t="shared" si="15"/>
        <v>90</v>
      </c>
      <c r="F22" s="124">
        <f t="shared" si="16"/>
        <v>95</v>
      </c>
      <c r="G22" s="124">
        <f t="shared" si="17"/>
        <v>91</v>
      </c>
      <c r="H22" s="124">
        <f t="shared" si="18"/>
        <v>95</v>
      </c>
      <c r="I22" s="129" t="str">
        <f t="shared" si="19"/>
        <v>90 - 95</v>
      </c>
      <c r="J22" s="126" t="str">
        <f t="shared" si="20"/>
        <v>91 - 95</v>
      </c>
      <c r="K22" s="127">
        <f t="shared" si="21"/>
        <v>0.87340392556818358</v>
      </c>
      <c r="L22" s="134">
        <f t="shared" si="10"/>
        <v>-3.2793483980296675E-2</v>
      </c>
      <c r="M22" s="134">
        <f t="shared" si="11"/>
        <v>5.0261562491660347E-2</v>
      </c>
      <c r="N22" s="128">
        <f t="shared" si="12"/>
        <v>0</v>
      </c>
      <c r="O22" s="122" t="s">
        <v>142</v>
      </c>
      <c r="P22" s="122" t="s">
        <v>63</v>
      </c>
      <c r="Q22" s="144">
        <v>590</v>
      </c>
      <c r="R22" s="144">
        <v>636</v>
      </c>
      <c r="S22" s="144">
        <v>589</v>
      </c>
      <c r="T22" s="144">
        <v>629</v>
      </c>
      <c r="U22" s="250">
        <v>19</v>
      </c>
      <c r="W22" s="249"/>
      <c r="Z22" s="249"/>
      <c r="AA22" s="255"/>
      <c r="AC22" s="249"/>
      <c r="AF22" s="249"/>
      <c r="AI22" s="249"/>
      <c r="AL22" s="249"/>
    </row>
    <row r="23" spans="1:38" ht="11.5" x14ac:dyDescent="0.2">
      <c r="A23" s="122" t="str">
        <f t="shared" si="0"/>
        <v>RIE</v>
      </c>
      <c r="B23" s="123">
        <f t="shared" si="13"/>
        <v>92.549842602308502</v>
      </c>
      <c r="C23" s="123">
        <f t="shared" si="14"/>
        <v>93.150684931506845</v>
      </c>
      <c r="D23" s="124">
        <f>95</f>
        <v>95</v>
      </c>
      <c r="E23" s="124">
        <f t="shared" si="15"/>
        <v>91</v>
      </c>
      <c r="F23" s="124">
        <f t="shared" si="16"/>
        <v>94</v>
      </c>
      <c r="G23" s="124">
        <f t="shared" si="17"/>
        <v>91</v>
      </c>
      <c r="H23" s="124">
        <f t="shared" si="18"/>
        <v>95</v>
      </c>
      <c r="I23" s="129" t="str">
        <f t="shared" si="19"/>
        <v>91 - 94</v>
      </c>
      <c r="J23" s="126" t="str">
        <f t="shared" si="20"/>
        <v>91 - 95</v>
      </c>
      <c r="K23" s="127">
        <f t="shared" si="21"/>
        <v>0.60084232919834335</v>
      </c>
      <c r="L23" s="134">
        <f t="shared" si="10"/>
        <v>-2.866946657233449E-2</v>
      </c>
      <c r="M23" s="134">
        <f t="shared" si="11"/>
        <v>4.0686313156301446E-2</v>
      </c>
      <c r="N23" s="128">
        <f t="shared" si="12"/>
        <v>0</v>
      </c>
      <c r="O23" s="122" t="s">
        <v>91</v>
      </c>
      <c r="P23" s="122" t="s">
        <v>90</v>
      </c>
      <c r="Q23" s="144">
        <v>882</v>
      </c>
      <c r="R23" s="144">
        <v>953</v>
      </c>
      <c r="S23" s="144">
        <v>884</v>
      </c>
      <c r="T23" s="144">
        <v>949</v>
      </c>
      <c r="U23" s="250">
        <v>20</v>
      </c>
      <c r="W23" s="249"/>
      <c r="Z23" s="249"/>
      <c r="AA23" s="255"/>
      <c r="AC23" s="249"/>
      <c r="AF23" s="249"/>
      <c r="AI23" s="249"/>
      <c r="AL23" s="249"/>
    </row>
    <row r="24" spans="1:38" ht="11.5" x14ac:dyDescent="0.2">
      <c r="A24" s="122" t="str">
        <f t="shared" si="0"/>
        <v>Crosshouse</v>
      </c>
      <c r="B24" s="123">
        <f t="shared" si="13"/>
        <v>92.597087378640779</v>
      </c>
      <c r="C24" s="123">
        <f t="shared" si="14"/>
        <v>92.131979695431482</v>
      </c>
      <c r="D24" s="124">
        <f>95</f>
        <v>95</v>
      </c>
      <c r="E24" s="124">
        <f t="shared" si="15"/>
        <v>91</v>
      </c>
      <c r="F24" s="124">
        <f t="shared" si="16"/>
        <v>94</v>
      </c>
      <c r="G24" s="124">
        <f t="shared" si="17"/>
        <v>90</v>
      </c>
      <c r="H24" s="124">
        <f t="shared" si="18"/>
        <v>94</v>
      </c>
      <c r="I24" s="129" t="str">
        <f t="shared" si="19"/>
        <v>91 - 94</v>
      </c>
      <c r="J24" s="126" t="str">
        <f t="shared" si="20"/>
        <v>90 - 94</v>
      </c>
      <c r="K24" s="127">
        <f t="shared" si="21"/>
        <v>-0.46510768320929685</v>
      </c>
      <c r="L24" s="134">
        <f t="shared" si="10"/>
        <v>-4.3500326701694278E-2</v>
      </c>
      <c r="M24" s="134">
        <f t="shared" si="11"/>
        <v>3.4198173037508314E-2</v>
      </c>
      <c r="N24" s="128">
        <f t="shared" si="12"/>
        <v>0</v>
      </c>
      <c r="O24" s="122" t="s">
        <v>44</v>
      </c>
      <c r="P24" s="122" t="s">
        <v>43</v>
      </c>
      <c r="Q24" s="144">
        <v>763</v>
      </c>
      <c r="R24" s="144">
        <v>824</v>
      </c>
      <c r="S24" s="144">
        <v>726</v>
      </c>
      <c r="T24" s="144">
        <v>788</v>
      </c>
      <c r="U24" s="250">
        <v>21</v>
      </c>
      <c r="W24" s="249"/>
      <c r="Z24" s="249"/>
      <c r="AA24" s="255"/>
      <c r="AC24" s="249"/>
      <c r="AF24" s="249"/>
      <c r="AI24" s="249"/>
      <c r="AL24" s="249"/>
    </row>
    <row r="25" spans="1:38" ht="11.5" x14ac:dyDescent="0.2">
      <c r="A25" s="122" t="str">
        <f t="shared" si="0"/>
        <v>Caithness</v>
      </c>
      <c r="B25" s="123">
        <f t="shared" si="13"/>
        <v>96.428571428571431</v>
      </c>
      <c r="C25" s="123">
        <f t="shared" si="14"/>
        <v>91.489361702127653</v>
      </c>
      <c r="D25" s="124">
        <f>95</f>
        <v>95</v>
      </c>
      <c r="E25" s="124">
        <f t="shared" si="15"/>
        <v>88</v>
      </c>
      <c r="F25" s="124">
        <f t="shared" si="16"/>
        <v>99</v>
      </c>
      <c r="G25" s="124">
        <f t="shared" si="17"/>
        <v>80</v>
      </c>
      <c r="H25" s="124">
        <f t="shared" si="18"/>
        <v>97</v>
      </c>
      <c r="I25" s="129" t="str">
        <f t="shared" si="19"/>
        <v>88 - 99</v>
      </c>
      <c r="J25" s="126" t="str">
        <f t="shared" si="20"/>
        <v>80 - 97</v>
      </c>
      <c r="K25" s="127">
        <f t="shared" si="21"/>
        <v>-4.939209726443778</v>
      </c>
      <c r="L25" s="134">
        <f t="shared" si="10"/>
        <v>-0.18928888342540806</v>
      </c>
      <c r="M25" s="134">
        <f t="shared" si="11"/>
        <v>9.0504688896532626E-2</v>
      </c>
      <c r="N25" s="128">
        <f t="shared" si="12"/>
        <v>0</v>
      </c>
      <c r="O25" s="122" t="s">
        <v>74</v>
      </c>
      <c r="P25" s="122" t="s">
        <v>73</v>
      </c>
      <c r="Q25" s="144">
        <v>54</v>
      </c>
      <c r="R25" s="144">
        <v>56</v>
      </c>
      <c r="S25" s="144">
        <v>43</v>
      </c>
      <c r="T25" s="144">
        <v>47</v>
      </c>
      <c r="U25" s="250">
        <v>22</v>
      </c>
      <c r="W25" s="249"/>
      <c r="Z25" s="249"/>
      <c r="AA25" s="255"/>
      <c r="AC25" s="249"/>
      <c r="AF25" s="249"/>
      <c r="AI25" s="249"/>
      <c r="AL25" s="249"/>
    </row>
    <row r="26" spans="1:38" ht="11.5" x14ac:dyDescent="0.2">
      <c r="A26" s="122" t="str">
        <f t="shared" si="0"/>
        <v>PRI</v>
      </c>
      <c r="B26" s="123">
        <f t="shared" si="13"/>
        <v>94.949494949494948</v>
      </c>
      <c r="C26" s="123">
        <f t="shared" si="14"/>
        <v>91.304347826086953</v>
      </c>
      <c r="D26" s="124">
        <f>95</f>
        <v>95</v>
      </c>
      <c r="E26" s="124">
        <f t="shared" si="15"/>
        <v>91</v>
      </c>
      <c r="F26" s="124">
        <f t="shared" si="16"/>
        <v>97</v>
      </c>
      <c r="G26" s="124">
        <f t="shared" si="17"/>
        <v>86</v>
      </c>
      <c r="H26" s="124">
        <f t="shared" si="18"/>
        <v>95</v>
      </c>
      <c r="I26" s="129" t="str">
        <f t="shared" si="19"/>
        <v>91 - 97</v>
      </c>
      <c r="J26" s="126" t="str">
        <f t="shared" si="20"/>
        <v>86 - 95</v>
      </c>
      <c r="K26" s="127">
        <f t="shared" si="21"/>
        <v>-3.6451471234079946</v>
      </c>
      <c r="L26" s="134">
        <f t="shared" si="10"/>
        <v>-0.1126360655332327</v>
      </c>
      <c r="M26" s="134">
        <f t="shared" si="11"/>
        <v>3.973312306507272E-2</v>
      </c>
      <c r="N26" s="128">
        <f t="shared" si="12"/>
        <v>0</v>
      </c>
      <c r="O26" s="122" t="s">
        <v>109</v>
      </c>
      <c r="P26" s="122" t="s">
        <v>108</v>
      </c>
      <c r="Q26" s="144">
        <v>188</v>
      </c>
      <c r="R26" s="144">
        <v>198</v>
      </c>
      <c r="S26" s="144">
        <v>168</v>
      </c>
      <c r="T26" s="144">
        <v>184</v>
      </c>
      <c r="U26" s="250">
        <v>23</v>
      </c>
      <c r="W26" s="249"/>
      <c r="Z26" s="249"/>
      <c r="AA26" s="255"/>
      <c r="AC26" s="249"/>
      <c r="AF26" s="249"/>
      <c r="AI26" s="249"/>
      <c r="AL26" s="249"/>
    </row>
    <row r="27" spans="1:38" ht="11.5" x14ac:dyDescent="0.2">
      <c r="A27" s="122" t="str">
        <f t="shared" si="0"/>
        <v>Gilbert Bain</v>
      </c>
      <c r="B27" s="123">
        <f t="shared" si="13"/>
        <v>84.848484848484844</v>
      </c>
      <c r="C27" s="123">
        <f t="shared" si="14"/>
        <v>91.17647058823529</v>
      </c>
      <c r="D27" s="124">
        <f>95</f>
        <v>95</v>
      </c>
      <c r="E27" s="124">
        <f t="shared" si="15"/>
        <v>69</v>
      </c>
      <c r="F27" s="124">
        <f t="shared" si="16"/>
        <v>93</v>
      </c>
      <c r="G27" s="124">
        <f t="shared" si="17"/>
        <v>77</v>
      </c>
      <c r="H27" s="124">
        <f t="shared" si="18"/>
        <v>97</v>
      </c>
      <c r="I27" s="129" t="str">
        <f t="shared" si="19"/>
        <v>69 - 93</v>
      </c>
      <c r="J27" s="126" t="str">
        <f t="shared" si="20"/>
        <v>77 - 97</v>
      </c>
      <c r="K27" s="127">
        <f t="shared" si="21"/>
        <v>6.3279857397504458</v>
      </c>
      <c r="L27" s="134">
        <f t="shared" si="10"/>
        <v>-0.16898842733534836</v>
      </c>
      <c r="M27" s="134">
        <f t="shared" si="11"/>
        <v>0.29554814213035718</v>
      </c>
      <c r="N27" s="128">
        <f t="shared" si="12"/>
        <v>0</v>
      </c>
      <c r="O27" s="122" t="s">
        <v>103</v>
      </c>
      <c r="P27" s="122" t="s">
        <v>102</v>
      </c>
      <c r="Q27" s="144">
        <v>28</v>
      </c>
      <c r="R27" s="144">
        <v>33</v>
      </c>
      <c r="S27" s="144">
        <v>31</v>
      </c>
      <c r="T27" s="144">
        <v>34</v>
      </c>
      <c r="U27" s="250">
        <v>24</v>
      </c>
      <c r="W27" s="249"/>
      <c r="Z27" s="249"/>
      <c r="AA27" s="255"/>
      <c r="AC27" s="249"/>
      <c r="AF27" s="249"/>
      <c r="AI27" s="249"/>
      <c r="AL27" s="249"/>
    </row>
    <row r="28" spans="1:38" ht="11.5" x14ac:dyDescent="0.2">
      <c r="A28" s="122" t="str">
        <f t="shared" si="0"/>
        <v>RAH</v>
      </c>
      <c r="B28" s="123">
        <f t="shared" si="13"/>
        <v>91.506849315068493</v>
      </c>
      <c r="C28" s="123">
        <f t="shared" si="14"/>
        <v>90.070921985815602</v>
      </c>
      <c r="D28" s="124">
        <f>95</f>
        <v>95</v>
      </c>
      <c r="E28" s="124">
        <f t="shared" si="15"/>
        <v>88</v>
      </c>
      <c r="F28" s="124">
        <f t="shared" si="16"/>
        <v>94</v>
      </c>
      <c r="G28" s="124">
        <f t="shared" si="17"/>
        <v>87</v>
      </c>
      <c r="H28" s="124">
        <f t="shared" si="18"/>
        <v>93</v>
      </c>
      <c r="I28" s="129" t="str">
        <f t="shared" si="19"/>
        <v>88 - 94</v>
      </c>
      <c r="J28" s="126" t="str">
        <f t="shared" si="20"/>
        <v>87 - 93</v>
      </c>
      <c r="K28" s="127">
        <f t="shared" si="21"/>
        <v>-1.4359273292528911</v>
      </c>
      <c r="L28" s="134">
        <f t="shared" si="10"/>
        <v>-7.4823661482254333E-2</v>
      </c>
      <c r="M28" s="134">
        <f t="shared" si="11"/>
        <v>4.6105114897196438E-2</v>
      </c>
      <c r="N28" s="128">
        <f t="shared" si="12"/>
        <v>0</v>
      </c>
      <c r="O28" s="122" t="s">
        <v>143</v>
      </c>
      <c r="P28" s="122" t="s">
        <v>68</v>
      </c>
      <c r="Q28" s="144">
        <v>334</v>
      </c>
      <c r="R28" s="144">
        <v>365</v>
      </c>
      <c r="S28" s="144">
        <v>381</v>
      </c>
      <c r="T28" s="144">
        <v>423</v>
      </c>
      <c r="U28" s="250">
        <v>25</v>
      </c>
      <c r="W28" s="249"/>
      <c r="Z28" s="249"/>
      <c r="AA28" s="255"/>
      <c r="AC28" s="249"/>
      <c r="AF28" s="249"/>
      <c r="AI28" s="249"/>
      <c r="AL28" s="249"/>
    </row>
    <row r="29" spans="1:38" ht="11.5" x14ac:dyDescent="0.2">
      <c r="A29" s="122" t="str">
        <f t="shared" si="0"/>
        <v>Ninewells</v>
      </c>
      <c r="B29" s="123">
        <f t="shared" si="13"/>
        <v>83.497053045186647</v>
      </c>
      <c r="C29" s="123">
        <f t="shared" si="14"/>
        <v>89.279731993299833</v>
      </c>
      <c r="D29" s="124">
        <f>95</f>
        <v>95</v>
      </c>
      <c r="E29" s="124">
        <f t="shared" si="15"/>
        <v>80</v>
      </c>
      <c r="F29" s="124">
        <f t="shared" si="16"/>
        <v>86</v>
      </c>
      <c r="G29" s="124">
        <f t="shared" si="17"/>
        <v>87</v>
      </c>
      <c r="H29" s="124">
        <f t="shared" si="18"/>
        <v>92</v>
      </c>
      <c r="I29" s="129" t="str">
        <f t="shared" si="19"/>
        <v>80 - 86</v>
      </c>
      <c r="J29" s="126" t="str">
        <f t="shared" si="20"/>
        <v>87 - 92</v>
      </c>
      <c r="K29" s="127">
        <f t="shared" si="21"/>
        <v>5.7826789481131868</v>
      </c>
      <c r="L29" s="134">
        <f t="shared" si="10"/>
        <v>-3.1120297747405865E-3</v>
      </c>
      <c r="M29" s="134">
        <f t="shared" si="11"/>
        <v>0.11876560873700451</v>
      </c>
      <c r="N29" s="128">
        <f t="shared" si="12"/>
        <v>0</v>
      </c>
      <c r="O29" s="122" t="s">
        <v>106</v>
      </c>
      <c r="P29" s="122" t="s">
        <v>105</v>
      </c>
      <c r="Q29" s="144">
        <v>425</v>
      </c>
      <c r="R29" s="144">
        <v>509</v>
      </c>
      <c r="S29" s="144">
        <v>533</v>
      </c>
      <c r="T29" s="144">
        <v>597</v>
      </c>
      <c r="U29" s="250">
        <v>26</v>
      </c>
      <c r="W29" s="249"/>
      <c r="Z29" s="249"/>
      <c r="AA29" s="255"/>
      <c r="AC29" s="249"/>
      <c r="AF29" s="249"/>
      <c r="AI29" s="249"/>
      <c r="AL29" s="249"/>
    </row>
    <row r="30" spans="1:38" ht="11.5" x14ac:dyDescent="0.2">
      <c r="A30" s="122" t="str">
        <f t="shared" ref="A30" si="22">O30</f>
        <v>Ayr</v>
      </c>
      <c r="B30" s="123">
        <f t="shared" ref="B30" si="23">Q30/R30*100</f>
        <v>78.260869565217391</v>
      </c>
      <c r="C30" s="123">
        <f t="shared" ref="C30" si="24">S30/T30*100</f>
        <v>81.25</v>
      </c>
      <c r="D30" s="124">
        <f>95</f>
        <v>95</v>
      </c>
      <c r="E30" s="124">
        <f t="shared" ref="E30" si="25">SUM(1*MID(I30,1,FIND(" - ",I30)-1))</f>
        <v>58</v>
      </c>
      <c r="F30" s="124">
        <f t="shared" ref="F30" si="26">SUM(1*MID(I30,FIND(" - ",I30)+2,LEN(I30)))</f>
        <v>90</v>
      </c>
      <c r="G30" s="124">
        <f t="shared" ref="G30" si="27">SUM(1*MID(J30,1,FIND(" - ",J30)-1))</f>
        <v>65</v>
      </c>
      <c r="H30" s="124">
        <f t="shared" ref="H30" si="28">SUM(1*MID(J30,FIND(" - ",J30)+2,LEN(J30)))</f>
        <v>91</v>
      </c>
      <c r="I30" s="129" t="str">
        <f t="shared" ref="I30" si="29">IF(AND(R30&gt;0,ROUND(SUM(100*((2*Q30+1.96^2)-(1.96*(SQRT(1.96^2+4*Q30*(1-(Q30/R30))))))/(2*(R30+1.96^2))),0)&lt;0),CONCATENATE(SUM(1*0)," - ",ROUND(SUM(100*((2*Q30+1.96^2)+(1.96*(SQRT(1.96^2+4*Q30*(1-(Q30/R30))))))/(2*(R30+1.96^2))),0)),IF(AND(R30&gt;0,ROUND(SUM(100*((2*Q30+1.96^2)-(1.96*(SQRT(1.96^2+4*Q30*(1-(Q30/R30))))))/(2*(R30+1.96^2))),0)&gt;=0),CONCATENATE(ROUND(SUM(100*((2*Q30+1.96^2)-(1.96*(SQRT(1.96^2+4*Q30*(1-(Q30/R30))))))/(2*(R30+1.96^2))),0)," - ",ROUND(SUM(100*((2*Q30+1.96^2)+(1.96*(SQRT(1.96^2+4*Q30*(1-(Q30/R30))))))/(2*(R30+1.96^2))),0)),""))</f>
        <v>58 - 90</v>
      </c>
      <c r="J30" s="126" t="str">
        <f t="shared" ref="J30" si="30">IF(AND(T30&gt;0,ROUND(SUM(100*((2*S30+1.96^2)-(1.96*(SQRT(1.96^2+4*S30*(1-(S30/T30))))))/(2*(T30+1.96^2))),0)&lt;0),CONCATENATE(SUM(1*0)," - ",ROUND(SUM(100*((2*S30+1.96^2)+(1.96*(SQRT(1.96^2+4*S30*(1-(S30/T30))))))/(2*(T30+1.96^2))),0)),IF(AND(T30&gt;0,ROUND(SUM(100*((2*S30+1.96^2)-(1.96*(SQRT(1.96^2+4*S30*(1-(S30/T30))))))/(2*(T30+1.96^2))),0)&gt;=0),CONCATENATE(ROUND(SUM(100*((2*S30+1.96^2)-(1.96*(SQRT(1.96^2+4*S30*(1-(S30/T30))))))/(2*(T30+1.96^2))),0)," - ",ROUND(SUM(100*((2*S30+1.96^2)+(1.96*(SQRT(1.96^2+4*S30*(1-(S30/T30))))))/(2*(T30+1.96^2))),0)),""))</f>
        <v>65 - 91</v>
      </c>
      <c r="K30" s="127">
        <f t="shared" ref="K30" si="31">C30-B30</f>
        <v>2.9891304347826093</v>
      </c>
      <c r="L30" s="134">
        <f t="shared" ref="L30" si="32">((S30/T30)-(Q30/R30))-(NORMSINV(1-(0.05/COUNTA($O$3:$O$32)))*(SQRT((((Q30/R30)*(1-(Q30/R30)))/R30)+(((S30/T30)*(1-(S30/T30)))/T30))))</f>
        <v>-0.29375087281419549</v>
      </c>
      <c r="M30" s="134">
        <f t="shared" ref="M30" si="33">((S30/T30)-(Q30/R30))+(NORMSINV(1-(0.05/COUNTA($O$3:$O$32)))*(SQRT((((Q30/R30)*(1-(Q30/R30)))/R30)+(((S30/T30)*(1-(S30/T30)))/T30))))</f>
        <v>0.35353348150984759</v>
      </c>
      <c r="N30" s="128">
        <f t="shared" ref="N30" si="34">IF(ISERR(IF(AND(((S30/T30)-(Q30/R30))-(NORMSINV(1-(0.05/COUNTA($P$3:$P$32)))*(SQRT((((Q30/R30)*(1-(Q30/R30)))/R30)+(((S30/T30)*(1-(S30/T30)))/T30))))&gt;0,((S30/T30)-(Q30/R30))+(NORMSINV(1-(0.05/COUNTA($P$3:$P$32)))*(SQRT((((Q30/R30)*(1-(Q30/R30)))/R30)+(((S30/T30)*(1-(S30/T30)))/T30))))&gt;0),1,IF(AND(((S30/T30)-(Q30/R30))-(NORMSINV(1-(0.05/COUNTA($P$3:$P$32)))*(SQRT((((Q30/R30)*(1-(Q30/R30)))/R30)+(((S30/T30)*(1-(S30/T30)))/T30))))&lt;0,((S30/T30)-(Q30/R30))+(NORMSINV(1-(0.05/COUNTA($P$3:$P$32)))*(SQRT((((Q30/R30)*(1-(Q30/R30)))/R30)+(((S30/T30)*(1-(S30/T30)))/T30))))&lt;0),-1,0))),"",IF(AND(((S30/T30)-(Q30/R30))-(NORMSINV(1-(0.05/COUNTA($P$3:$P$32)))*(SQRT((((Q30/R30)*(1-(Q30/R30)))/R30)+(((S30/T30)*(1-(S30/T30)))/T30))))&gt;0,((S30/T30)-(Q30/R30))+(NORMSINV(1-(0.05/COUNTA($P$3:$P$32)))*(SQRT((((Q30/R30)*(1-(Q30/R30)))/R30)+(((S30/T30)*(1-(S30/T30)))/T30))))&gt;0),1,IF(AND(((S30/T30)-(Q30/R30))-(NORMSINV(1-(0.05/COUNTA($P$3:$P$32)))*(SQRT((((Q30/R30)*(1-(Q30/R30)))/R30)+(((S30/T30)*(1-(S30/T30)))/T30))))&lt;0,((S30/T30)-(Q30/R30))+(NORMSINV(1-(0.05/COUNTA($P$3:$P$32)))*(SQRT((((Q30/R30)*(1-(Q30/R30)))/R30)+(((S30/T30)*(1-(S30/T30)))/T30))))&lt;0),-1,0)))</f>
        <v>0</v>
      </c>
      <c r="O30" s="122" t="s">
        <v>42</v>
      </c>
      <c r="P30" s="122" t="s">
        <v>41</v>
      </c>
      <c r="Q30" s="144">
        <v>18</v>
      </c>
      <c r="R30" s="144">
        <v>23</v>
      </c>
      <c r="S30" s="144">
        <v>26</v>
      </c>
      <c r="T30" s="144">
        <v>32</v>
      </c>
      <c r="U30" s="250">
        <v>27</v>
      </c>
      <c r="W30" s="249"/>
      <c r="Z30" s="249"/>
      <c r="AA30" s="255"/>
      <c r="AC30" s="249"/>
      <c r="AF30" s="249"/>
      <c r="AI30" s="249"/>
      <c r="AL30" s="249"/>
    </row>
    <row r="31" spans="1:38" ht="11.5" x14ac:dyDescent="0.2">
      <c r="A31" s="122" t="str">
        <f t="shared" si="0"/>
        <v>L&amp;I</v>
      </c>
      <c r="B31" s="123">
        <f t="shared" si="13"/>
        <v>89.189189189189193</v>
      </c>
      <c r="C31" s="123">
        <f t="shared" si="14"/>
        <v>80.645161290322577</v>
      </c>
      <c r="D31" s="124">
        <f>95</f>
        <v>95</v>
      </c>
      <c r="E31" s="124">
        <f t="shared" si="15"/>
        <v>75</v>
      </c>
      <c r="F31" s="124">
        <f t="shared" si="16"/>
        <v>96</v>
      </c>
      <c r="G31" s="124">
        <f t="shared" si="17"/>
        <v>64</v>
      </c>
      <c r="H31" s="124">
        <f t="shared" si="18"/>
        <v>91</v>
      </c>
      <c r="I31" s="129" t="str">
        <f t="shared" si="19"/>
        <v>75 - 96</v>
      </c>
      <c r="J31" s="126" t="str">
        <f t="shared" si="20"/>
        <v>64 - 91</v>
      </c>
      <c r="K31" s="127">
        <f t="shared" si="21"/>
        <v>-8.5440278988666165</v>
      </c>
      <c r="L31" s="134">
        <f t="shared" si="10"/>
        <v>-0.34201505856955555</v>
      </c>
      <c r="M31" s="134">
        <f t="shared" si="11"/>
        <v>0.17113450059222329</v>
      </c>
      <c r="N31" s="128">
        <f t="shared" si="12"/>
        <v>0</v>
      </c>
      <c r="O31" s="122" t="s">
        <v>77</v>
      </c>
      <c r="P31" s="122" t="s">
        <v>76</v>
      </c>
      <c r="Q31" s="144">
        <v>33</v>
      </c>
      <c r="R31" s="144">
        <v>37</v>
      </c>
      <c r="S31" s="144">
        <v>25</v>
      </c>
      <c r="T31" s="144">
        <v>31</v>
      </c>
      <c r="U31" s="250">
        <v>28</v>
      </c>
      <c r="W31" s="249"/>
      <c r="Z31" s="249"/>
      <c r="AA31" s="255"/>
      <c r="AC31" s="249"/>
      <c r="AF31" s="249"/>
      <c r="AI31" s="249"/>
      <c r="AL31" s="249"/>
    </row>
    <row r="32" spans="1:38" ht="11.5" x14ac:dyDescent="0.2">
      <c r="A32" s="122" t="str">
        <f t="shared" si="0"/>
        <v>U&amp;B</v>
      </c>
      <c r="B32" s="123">
        <f t="shared" si="13"/>
        <v>0</v>
      </c>
      <c r="C32" s="123">
        <f t="shared" si="14"/>
        <v>0</v>
      </c>
      <c r="D32" s="124">
        <f>95</f>
        <v>95</v>
      </c>
      <c r="E32" s="124">
        <f t="shared" si="15"/>
        <v>0</v>
      </c>
      <c r="F32" s="124">
        <f t="shared" si="16"/>
        <v>66</v>
      </c>
      <c r="G32" s="124">
        <f t="shared" si="17"/>
        <v>0</v>
      </c>
      <c r="H32" s="124">
        <f t="shared" si="18"/>
        <v>79</v>
      </c>
      <c r="I32" s="129" t="str">
        <f t="shared" si="19"/>
        <v>0 - 66</v>
      </c>
      <c r="J32" s="126" t="str">
        <f t="shared" si="20"/>
        <v>0 - 79</v>
      </c>
      <c r="K32" s="127">
        <f t="shared" si="21"/>
        <v>0</v>
      </c>
      <c r="L32" s="134">
        <f t="shared" si="10"/>
        <v>0</v>
      </c>
      <c r="M32" s="134">
        <f t="shared" si="11"/>
        <v>0</v>
      </c>
      <c r="N32" s="128">
        <f t="shared" si="12"/>
        <v>0</v>
      </c>
      <c r="O32" s="122" t="s">
        <v>242</v>
      </c>
      <c r="P32" s="122" t="s">
        <v>111</v>
      </c>
      <c r="Q32" s="144">
        <v>0</v>
      </c>
      <c r="R32" s="144">
        <v>2</v>
      </c>
      <c r="S32" s="144">
        <v>0</v>
      </c>
      <c r="T32" s="144">
        <v>1</v>
      </c>
      <c r="U32" s="250">
        <v>29</v>
      </c>
      <c r="W32" s="249"/>
      <c r="Z32" s="249"/>
      <c r="AA32" s="255"/>
      <c r="AC32" s="249"/>
      <c r="AF32" s="249"/>
      <c r="AI32" s="249"/>
      <c r="AL32" s="249"/>
    </row>
    <row r="34" spans="15:21" ht="14.5" x14ac:dyDescent="0.35">
      <c r="O34"/>
      <c r="P34"/>
      <c r="Q34"/>
      <c r="R34"/>
      <c r="S34"/>
      <c r="T34"/>
      <c r="U34"/>
    </row>
    <row r="35" spans="15:21" ht="14.5" x14ac:dyDescent="0.35">
      <c r="O35"/>
      <c r="P35"/>
      <c r="Q35"/>
      <c r="R35"/>
      <c r="S35"/>
      <c r="T35"/>
      <c r="U35"/>
    </row>
    <row r="36" spans="15:21" ht="12.5" x14ac:dyDescent="0.25">
      <c r="O36" s="233"/>
      <c r="P36" s="233"/>
      <c r="Q36" s="233"/>
      <c r="R36" s="233"/>
      <c r="S36" s="233"/>
      <c r="T36" s="233"/>
      <c r="U36" s="199"/>
    </row>
    <row r="37" spans="15:21" ht="12.5" x14ac:dyDescent="0.25">
      <c r="O37" s="234"/>
      <c r="P37" s="235"/>
      <c r="Q37" s="235"/>
      <c r="R37" s="235"/>
      <c r="S37" s="235"/>
      <c r="T37" s="235"/>
      <c r="U37" s="199"/>
    </row>
    <row r="38" spans="15:21" ht="14.5" x14ac:dyDescent="0.35">
      <c r="O38" s="236"/>
      <c r="P38" s="218"/>
      <c r="Q38" s="218"/>
      <c r="R38" s="237"/>
      <c r="S38" s="218"/>
      <c r="T38" s="237"/>
      <c r="U38" s="199"/>
    </row>
    <row r="39" spans="15:21" ht="14.5" x14ac:dyDescent="0.35">
      <c r="O39" s="218"/>
      <c r="P39" s="218"/>
      <c r="Q39" s="218"/>
      <c r="R39" s="237"/>
      <c r="S39" s="237"/>
      <c r="T39" s="218"/>
      <c r="U39" s="199"/>
    </row>
    <row r="40" spans="15:21" ht="12.5" x14ac:dyDescent="0.25">
      <c r="O40" s="238"/>
      <c r="P40" s="238"/>
      <c r="Q40" s="238"/>
      <c r="R40" s="239"/>
      <c r="S40" s="239"/>
      <c r="T40" s="239"/>
      <c r="U40" s="199"/>
    </row>
    <row r="41" spans="15:21" ht="14.5" x14ac:dyDescent="0.35">
      <c r="O41" s="218"/>
      <c r="P41" s="218"/>
      <c r="Q41" s="238"/>
      <c r="R41" s="239"/>
      <c r="S41" s="239"/>
      <c r="T41" s="239"/>
      <c r="U41" s="199"/>
    </row>
    <row r="42" spans="15:21" ht="14.5" x14ac:dyDescent="0.35">
      <c r="O42" s="218"/>
      <c r="P42" s="218"/>
      <c r="Q42" s="238"/>
      <c r="R42" s="239"/>
      <c r="S42" s="239"/>
      <c r="T42" s="239"/>
      <c r="U42" s="199"/>
    </row>
    <row r="43" spans="15:21" ht="14.5" x14ac:dyDescent="0.35">
      <c r="O43" s="218"/>
      <c r="P43" s="218"/>
      <c r="Q43" s="238"/>
      <c r="R43" s="239"/>
      <c r="S43" s="239"/>
      <c r="T43" s="239"/>
      <c r="U43" s="199"/>
    </row>
    <row r="44" spans="15:21" ht="14.5" x14ac:dyDescent="0.35">
      <c r="O44" s="218"/>
      <c r="P44" s="218"/>
      <c r="Q44" s="238"/>
      <c r="R44" s="239"/>
      <c r="S44" s="239"/>
      <c r="T44" s="239"/>
      <c r="U44" s="199"/>
    </row>
    <row r="45" spans="15:21" ht="14.5" x14ac:dyDescent="0.35">
      <c r="O45" s="218"/>
      <c r="P45" s="218"/>
      <c r="Q45" s="238"/>
      <c r="R45" s="239"/>
      <c r="S45" s="239"/>
      <c r="T45" s="239"/>
      <c r="U45" s="199"/>
    </row>
    <row r="46" spans="15:21" ht="14.5" x14ac:dyDescent="0.35">
      <c r="O46" s="218"/>
      <c r="P46" s="218"/>
      <c r="Q46" s="238"/>
      <c r="R46" s="239"/>
      <c r="S46" s="239"/>
      <c r="T46" s="239"/>
      <c r="U46" s="199"/>
    </row>
    <row r="47" spans="15:21" ht="14.5" x14ac:dyDescent="0.35">
      <c r="O47" s="218"/>
      <c r="P47" s="218"/>
      <c r="Q47" s="238"/>
      <c r="R47" s="239"/>
      <c r="S47" s="239"/>
      <c r="T47" s="239"/>
      <c r="U47" s="199"/>
    </row>
    <row r="48" spans="15:21" ht="14.5" x14ac:dyDescent="0.35">
      <c r="O48" s="218"/>
      <c r="P48" s="218"/>
      <c r="Q48" s="238"/>
      <c r="R48" s="239"/>
      <c r="S48" s="239"/>
      <c r="T48" s="239"/>
      <c r="U48" s="199"/>
    </row>
    <row r="49" spans="15:21" ht="14.5" x14ac:dyDescent="0.35">
      <c r="O49" s="218"/>
      <c r="P49" s="218"/>
      <c r="Q49" s="238"/>
      <c r="R49" s="239"/>
      <c r="S49" s="239"/>
      <c r="T49" s="239"/>
      <c r="U49" s="199"/>
    </row>
    <row r="50" spans="15:21" ht="14.5" x14ac:dyDescent="0.35">
      <c r="O50" s="218"/>
      <c r="P50" s="218"/>
      <c r="Q50" s="238"/>
      <c r="R50" s="239"/>
      <c r="S50" s="239"/>
      <c r="T50" s="239"/>
      <c r="U50" s="199"/>
    </row>
    <row r="51" spans="15:21" ht="14.5" x14ac:dyDescent="0.35">
      <c r="O51" s="218"/>
      <c r="P51" s="218"/>
      <c r="Q51" s="238"/>
      <c r="R51" s="239"/>
      <c r="S51" s="239"/>
      <c r="T51" s="239"/>
      <c r="U51" s="199"/>
    </row>
    <row r="52" spans="15:21" ht="14.5" x14ac:dyDescent="0.35">
      <c r="O52" s="218"/>
      <c r="P52" s="218"/>
      <c r="Q52" s="238"/>
      <c r="R52" s="239"/>
      <c r="S52" s="239"/>
      <c r="T52" s="239"/>
      <c r="U52" s="199"/>
    </row>
    <row r="53" spans="15:21" ht="14.5" x14ac:dyDescent="0.35">
      <c r="O53" s="218"/>
      <c r="P53" s="218"/>
      <c r="Q53" s="238"/>
      <c r="R53" s="239"/>
      <c r="S53" s="239"/>
      <c r="T53" s="239"/>
      <c r="U53" s="199"/>
    </row>
    <row r="54" spans="15:21" ht="14.5" x14ac:dyDescent="0.35">
      <c r="O54" s="218"/>
      <c r="P54" s="218"/>
      <c r="Q54" s="238"/>
      <c r="R54" s="239"/>
      <c r="S54" s="239"/>
      <c r="T54" s="239"/>
      <c r="U54" s="199"/>
    </row>
    <row r="55" spans="15:21" ht="14.5" x14ac:dyDescent="0.35">
      <c r="O55" s="218"/>
      <c r="P55" s="218"/>
      <c r="Q55" s="238"/>
      <c r="R55" s="239"/>
      <c r="S55" s="239"/>
      <c r="T55" s="239"/>
      <c r="U55" s="199"/>
    </row>
    <row r="56" spans="15:21" ht="14.5" x14ac:dyDescent="0.35">
      <c r="O56" s="218"/>
      <c r="P56" s="218"/>
      <c r="Q56" s="238"/>
      <c r="R56" s="239"/>
      <c r="S56" s="239"/>
      <c r="T56" s="239"/>
      <c r="U56" s="199"/>
    </row>
    <row r="57" spans="15:21" ht="14.5" x14ac:dyDescent="0.35">
      <c r="O57" s="218"/>
      <c r="P57" s="218"/>
      <c r="Q57" s="238"/>
      <c r="R57" s="239"/>
      <c r="S57" s="239"/>
      <c r="T57" s="239"/>
      <c r="U57" s="199"/>
    </row>
    <row r="58" spans="15:21" ht="14.5" x14ac:dyDescent="0.35">
      <c r="O58" s="218"/>
      <c r="P58" s="218"/>
      <c r="Q58" s="238"/>
      <c r="R58" s="239"/>
      <c r="S58" s="239"/>
      <c r="T58" s="239"/>
      <c r="U58" s="199"/>
    </row>
    <row r="59" spans="15:21" ht="14.5" x14ac:dyDescent="0.35">
      <c r="O59" s="218"/>
      <c r="P59" s="218"/>
      <c r="Q59" s="238"/>
      <c r="R59" s="239"/>
      <c r="S59" s="239"/>
      <c r="T59" s="239"/>
      <c r="U59" s="199"/>
    </row>
    <row r="60" spans="15:21" ht="14.5" x14ac:dyDescent="0.35">
      <c r="O60" s="218"/>
      <c r="P60" s="218"/>
      <c r="Q60" s="238"/>
      <c r="R60" s="239"/>
      <c r="S60" s="239"/>
      <c r="T60" s="239"/>
      <c r="U60" s="199"/>
    </row>
    <row r="61" spans="15:21" ht="14.5" x14ac:dyDescent="0.35">
      <c r="O61" s="218"/>
      <c r="P61" s="218"/>
      <c r="Q61" s="238"/>
      <c r="R61" s="239"/>
      <c r="S61" s="239"/>
      <c r="T61" s="239"/>
      <c r="U61" s="199"/>
    </row>
    <row r="62" spans="15:21" ht="14.5" x14ac:dyDescent="0.35">
      <c r="O62" s="218"/>
      <c r="P62" s="218"/>
      <c r="Q62" s="238"/>
      <c r="R62" s="239"/>
      <c r="S62" s="239"/>
      <c r="T62" s="239"/>
      <c r="U62" s="199"/>
    </row>
    <row r="63" spans="15:21" ht="14.5" x14ac:dyDescent="0.35">
      <c r="O63" s="218"/>
      <c r="P63" s="218"/>
      <c r="Q63" s="238"/>
      <c r="R63" s="239"/>
      <c r="S63" s="239"/>
      <c r="T63" s="239"/>
      <c r="U63" s="199"/>
    </row>
    <row r="64" spans="15:21" ht="14.5" x14ac:dyDescent="0.35">
      <c r="O64" s="218"/>
      <c r="P64" s="218"/>
      <c r="Q64" s="238"/>
      <c r="R64" s="239"/>
      <c r="S64" s="239"/>
      <c r="T64" s="239"/>
      <c r="U64" s="199"/>
    </row>
    <row r="65" spans="15:21" ht="14.5" x14ac:dyDescent="0.35">
      <c r="O65" s="218"/>
      <c r="P65" s="218"/>
      <c r="Q65" s="238"/>
      <c r="R65" s="239"/>
      <c r="S65" s="239"/>
      <c r="T65" s="239"/>
      <c r="U65" s="199"/>
    </row>
    <row r="66" spans="15:21" ht="14.5" x14ac:dyDescent="0.35">
      <c r="O66" s="218"/>
      <c r="P66" s="218"/>
      <c r="Q66" s="238"/>
      <c r="R66" s="239"/>
      <c r="S66" s="239"/>
      <c r="T66" s="239"/>
      <c r="U66" s="199"/>
    </row>
    <row r="67" spans="15:21" ht="14.5" x14ac:dyDescent="0.35">
      <c r="O67" s="218"/>
      <c r="P67" s="218"/>
      <c r="Q67" s="238"/>
      <c r="R67" s="239"/>
      <c r="S67" s="239"/>
      <c r="T67" s="239"/>
      <c r="U67" s="199"/>
    </row>
    <row r="68" spans="15:21" ht="14.5" x14ac:dyDescent="0.35">
      <c r="O68" s="218"/>
      <c r="P68" s="218"/>
      <c r="Q68" s="238"/>
      <c r="R68" s="239"/>
      <c r="S68" s="239"/>
      <c r="T68" s="239"/>
      <c r="U68" s="199"/>
    </row>
    <row r="69" spans="15:21" ht="14.5" x14ac:dyDescent="0.35">
      <c r="O69" s="218"/>
      <c r="P69" s="218"/>
      <c r="Q69" s="238"/>
      <c r="R69" s="239"/>
      <c r="S69" s="239"/>
      <c r="T69" s="239"/>
      <c r="U69" s="199"/>
    </row>
    <row r="70" spans="15:21" ht="14.5" x14ac:dyDescent="0.35">
      <c r="O70" s="218"/>
      <c r="P70" s="218"/>
      <c r="Q70" s="238"/>
      <c r="R70" s="239"/>
      <c r="S70" s="239"/>
      <c r="T70" s="239"/>
      <c r="U70" s="199"/>
    </row>
    <row r="71" spans="15:21" ht="14.5" x14ac:dyDescent="0.35">
      <c r="O71" s="218"/>
      <c r="P71" s="238"/>
      <c r="Q71" s="218"/>
      <c r="R71" s="239"/>
      <c r="S71" s="239"/>
      <c r="T71" s="239"/>
      <c r="U71" s="199"/>
    </row>
    <row r="72" spans="15:21" ht="12.5" x14ac:dyDescent="0.25">
      <c r="O72" s="238"/>
      <c r="P72" s="238"/>
      <c r="Q72" s="238"/>
      <c r="R72" s="239"/>
      <c r="S72" s="239"/>
      <c r="T72" s="239"/>
      <c r="U72" s="199"/>
    </row>
    <row r="73" spans="15:21" ht="14.5" x14ac:dyDescent="0.35">
      <c r="O73" s="218"/>
      <c r="P73" s="238"/>
      <c r="Q73" s="238"/>
      <c r="R73" s="239"/>
      <c r="S73" s="239"/>
      <c r="T73" s="239"/>
      <c r="U73" s="199"/>
    </row>
    <row r="74" spans="15:21" ht="14.5" x14ac:dyDescent="0.35">
      <c r="O74" s="218"/>
      <c r="P74" s="238"/>
      <c r="Q74" s="238"/>
      <c r="R74" s="239"/>
      <c r="S74" s="239"/>
      <c r="T74" s="239"/>
      <c r="U74" s="199"/>
    </row>
    <row r="75" spans="15:21" ht="14.5" x14ac:dyDescent="0.35">
      <c r="O75" s="218"/>
      <c r="P75" s="238"/>
      <c r="Q75" s="238"/>
      <c r="R75" s="239"/>
      <c r="S75" s="239"/>
      <c r="T75" s="239"/>
      <c r="U75" s="199"/>
    </row>
    <row r="76" spans="15:21" ht="14.5" x14ac:dyDescent="0.35">
      <c r="O76" s="218"/>
      <c r="P76" s="238"/>
      <c r="Q76" s="238"/>
      <c r="R76" s="239"/>
      <c r="S76" s="239"/>
      <c r="T76" s="239"/>
      <c r="U76" s="199"/>
    </row>
    <row r="77" spans="15:21" ht="14.5" x14ac:dyDescent="0.35">
      <c r="O77" s="218"/>
      <c r="P77" s="238"/>
      <c r="Q77" s="238"/>
      <c r="R77" s="239"/>
      <c r="S77" s="239"/>
      <c r="T77" s="239"/>
      <c r="U77" s="199"/>
    </row>
    <row r="78" spans="15:21" ht="14.5" x14ac:dyDescent="0.35">
      <c r="O78" s="218"/>
      <c r="P78" s="238"/>
      <c r="Q78" s="238"/>
      <c r="R78" s="239"/>
      <c r="S78" s="239"/>
      <c r="T78" s="239"/>
      <c r="U78" s="199"/>
    </row>
    <row r="79" spans="15:21" ht="14.5" x14ac:dyDescent="0.35">
      <c r="O79" s="218"/>
      <c r="P79" s="238"/>
      <c r="Q79" s="238"/>
      <c r="R79" s="239"/>
      <c r="S79" s="239"/>
      <c r="T79" s="239"/>
      <c r="U79" s="199"/>
    </row>
    <row r="80" spans="15:21" ht="14.5" x14ac:dyDescent="0.35">
      <c r="O80" s="218"/>
      <c r="P80" s="238"/>
      <c r="Q80" s="238"/>
      <c r="R80" s="239"/>
      <c r="S80" s="239"/>
      <c r="T80" s="239"/>
      <c r="U80" s="199"/>
    </row>
    <row r="81" spans="15:21" ht="14.5" x14ac:dyDescent="0.35">
      <c r="O81" s="218"/>
      <c r="P81" s="238"/>
      <c r="Q81" s="238"/>
      <c r="R81" s="239"/>
      <c r="S81" s="239"/>
      <c r="T81" s="239"/>
      <c r="U81" s="199"/>
    </row>
    <row r="82" spans="15:21" ht="14.5" x14ac:dyDescent="0.35">
      <c r="O82" s="218"/>
      <c r="P82" s="238"/>
      <c r="Q82" s="238"/>
      <c r="R82" s="239"/>
      <c r="S82" s="239"/>
      <c r="T82" s="239"/>
      <c r="U82" s="199"/>
    </row>
    <row r="83" spans="15:21" ht="14.5" x14ac:dyDescent="0.35">
      <c r="O83" s="218"/>
      <c r="P83" s="238"/>
      <c r="Q83" s="238"/>
      <c r="R83" s="239"/>
      <c r="S83" s="239"/>
      <c r="T83" s="239"/>
      <c r="U83" s="199"/>
    </row>
    <row r="84" spans="15:21" ht="14.5" x14ac:dyDescent="0.35">
      <c r="O84" s="218"/>
      <c r="P84" s="238"/>
      <c r="Q84" s="238"/>
      <c r="R84" s="239"/>
      <c r="S84" s="239"/>
      <c r="T84" s="239"/>
      <c r="U84" s="199"/>
    </row>
    <row r="85" spans="15:21" ht="14.5" x14ac:dyDescent="0.35">
      <c r="O85" s="218"/>
      <c r="P85" s="238"/>
      <c r="Q85" s="238"/>
      <c r="R85" s="239"/>
      <c r="S85" s="239"/>
      <c r="T85" s="239"/>
      <c r="U85" s="199"/>
    </row>
    <row r="86" spans="15:21" ht="14.5" x14ac:dyDescent="0.35">
      <c r="O86" s="218"/>
      <c r="P86" s="238"/>
      <c r="Q86" s="238"/>
      <c r="R86" s="239"/>
      <c r="S86" s="239"/>
      <c r="T86" s="239"/>
      <c r="U86" s="199"/>
    </row>
    <row r="87" spans="15:21" ht="14.5" x14ac:dyDescent="0.35">
      <c r="O87" s="218"/>
      <c r="P87" s="238"/>
      <c r="Q87" s="238"/>
      <c r="R87" s="239"/>
      <c r="S87" s="239"/>
      <c r="T87" s="239"/>
      <c r="U87" s="199"/>
    </row>
    <row r="88" spans="15:21" ht="14.5" x14ac:dyDescent="0.35">
      <c r="O88" s="218"/>
      <c r="P88" s="238"/>
      <c r="Q88" s="238"/>
      <c r="R88" s="239"/>
      <c r="S88" s="239"/>
      <c r="T88" s="239"/>
      <c r="U88" s="199"/>
    </row>
    <row r="89" spans="15:21" ht="14.5" x14ac:dyDescent="0.35">
      <c r="O89" s="218"/>
      <c r="P89" s="238"/>
      <c r="Q89" s="238"/>
      <c r="R89" s="239"/>
      <c r="S89" s="239"/>
      <c r="T89" s="239"/>
      <c r="U89" s="199"/>
    </row>
    <row r="90" spans="15:21" ht="14.5" x14ac:dyDescent="0.35">
      <c r="O90" s="218"/>
      <c r="P90" s="238"/>
      <c r="Q90" s="238"/>
      <c r="R90" s="239"/>
      <c r="S90" s="239"/>
      <c r="T90" s="239"/>
      <c r="U90" s="199"/>
    </row>
    <row r="91" spans="15:21" ht="14.5" x14ac:dyDescent="0.35">
      <c r="O91" s="218"/>
      <c r="P91" s="238"/>
      <c r="Q91" s="238"/>
      <c r="R91" s="239"/>
      <c r="S91" s="239"/>
      <c r="T91" s="239"/>
      <c r="U91" s="199"/>
    </row>
    <row r="92" spans="15:21" ht="14.5" x14ac:dyDescent="0.35">
      <c r="O92" s="218"/>
      <c r="P92" s="238"/>
      <c r="Q92" s="238"/>
      <c r="R92" s="239"/>
      <c r="S92" s="239"/>
      <c r="T92" s="239"/>
      <c r="U92" s="199"/>
    </row>
    <row r="93" spans="15:21" ht="14.5" x14ac:dyDescent="0.35">
      <c r="O93" s="218"/>
      <c r="P93" s="238"/>
      <c r="Q93" s="238"/>
      <c r="R93" s="239"/>
      <c r="S93" s="239"/>
      <c r="T93" s="239"/>
      <c r="U93" s="199"/>
    </row>
    <row r="94" spans="15:21" ht="14.5" x14ac:dyDescent="0.35">
      <c r="O94" s="218"/>
      <c r="P94" s="238"/>
      <c r="Q94" s="238"/>
      <c r="R94" s="239"/>
      <c r="S94" s="239"/>
      <c r="T94" s="239"/>
      <c r="U94" s="199"/>
    </row>
    <row r="95" spans="15:21" ht="14.5" x14ac:dyDescent="0.35">
      <c r="O95" s="218"/>
      <c r="P95" s="238"/>
      <c r="Q95" s="238"/>
      <c r="R95" s="239"/>
      <c r="S95" s="239"/>
      <c r="T95" s="239"/>
      <c r="U95" s="199"/>
    </row>
    <row r="96" spans="15:21" ht="14.5" x14ac:dyDescent="0.35">
      <c r="O96" s="218"/>
      <c r="P96" s="238"/>
      <c r="Q96" s="238"/>
      <c r="R96" s="239"/>
      <c r="S96" s="239"/>
      <c r="T96" s="239"/>
      <c r="U96" s="199"/>
    </row>
    <row r="97" spans="15:21" ht="14.5" x14ac:dyDescent="0.35">
      <c r="O97" s="218"/>
      <c r="P97" s="238"/>
      <c r="Q97" s="238"/>
      <c r="R97" s="239"/>
      <c r="S97" s="239"/>
      <c r="T97" s="239"/>
      <c r="U97" s="199"/>
    </row>
    <row r="98" spans="15:21" ht="14.5" x14ac:dyDescent="0.35">
      <c r="O98" s="218"/>
      <c r="P98" s="238"/>
      <c r="Q98" s="238"/>
      <c r="R98" s="239"/>
      <c r="S98" s="239"/>
      <c r="T98" s="239"/>
      <c r="U98" s="199"/>
    </row>
    <row r="99" spans="15:21" ht="14.5" x14ac:dyDescent="0.35">
      <c r="O99" s="218"/>
      <c r="P99" s="238"/>
      <c r="Q99" s="238"/>
      <c r="R99" s="239"/>
      <c r="S99" s="239"/>
      <c r="T99" s="239"/>
      <c r="U99" s="199"/>
    </row>
    <row r="100" spans="15:21" ht="14.5" x14ac:dyDescent="0.35">
      <c r="O100" s="218"/>
      <c r="P100" s="238"/>
      <c r="Q100" s="238"/>
      <c r="R100" s="239"/>
      <c r="S100" s="239"/>
      <c r="T100" s="239"/>
      <c r="U100" s="199"/>
    </row>
    <row r="101" spans="15:21" ht="14.5" x14ac:dyDescent="0.35">
      <c r="O101" s="218"/>
      <c r="P101" s="238"/>
      <c r="Q101" s="218"/>
      <c r="R101" s="239"/>
      <c r="S101" s="239"/>
      <c r="T101" s="239"/>
      <c r="U101" s="199"/>
    </row>
    <row r="102" spans="15:21" ht="12.5" x14ac:dyDescent="0.25">
      <c r="O102" s="238"/>
      <c r="P102" s="238"/>
      <c r="Q102" s="238"/>
      <c r="R102" s="239"/>
      <c r="S102" s="239"/>
      <c r="T102" s="239"/>
      <c r="U102" s="199"/>
    </row>
    <row r="103" spans="15:21" ht="14.5" x14ac:dyDescent="0.35">
      <c r="O103" s="218"/>
      <c r="P103" s="238"/>
      <c r="Q103" s="238"/>
      <c r="R103" s="239"/>
      <c r="S103" s="239"/>
      <c r="T103" s="239"/>
      <c r="U103" s="199"/>
    </row>
    <row r="104" spans="15:21" ht="14.5" x14ac:dyDescent="0.35">
      <c r="O104" s="218"/>
      <c r="P104" s="238"/>
      <c r="Q104" s="238"/>
      <c r="R104" s="239"/>
      <c r="S104" s="239"/>
      <c r="T104" s="239"/>
      <c r="U104" s="199"/>
    </row>
    <row r="105" spans="15:21" ht="14.5" x14ac:dyDescent="0.35">
      <c r="O105" s="218"/>
      <c r="P105" s="238"/>
      <c r="Q105" s="238"/>
      <c r="R105" s="239"/>
      <c r="S105" s="239"/>
      <c r="T105" s="239"/>
      <c r="U105" s="199"/>
    </row>
    <row r="106" spans="15:21" ht="14.5" x14ac:dyDescent="0.35">
      <c r="O106" s="218"/>
      <c r="P106" s="238"/>
      <c r="Q106" s="238"/>
      <c r="R106" s="239"/>
      <c r="S106" s="239"/>
      <c r="T106" s="239"/>
      <c r="U106" s="199"/>
    </row>
    <row r="107" spans="15:21" ht="14.5" x14ac:dyDescent="0.35">
      <c r="O107" s="218"/>
      <c r="P107" s="238"/>
      <c r="Q107" s="238"/>
      <c r="R107" s="239"/>
      <c r="S107" s="239"/>
      <c r="T107" s="239"/>
      <c r="U107" s="199"/>
    </row>
    <row r="108" spans="15:21" ht="14.5" x14ac:dyDescent="0.35">
      <c r="O108" s="218"/>
      <c r="P108" s="238"/>
      <c r="Q108" s="238"/>
      <c r="R108" s="239"/>
      <c r="S108" s="239"/>
      <c r="T108" s="239"/>
      <c r="U108" s="199"/>
    </row>
    <row r="109" spans="15:21" ht="14.5" x14ac:dyDescent="0.35">
      <c r="O109" s="218"/>
      <c r="P109" s="238"/>
      <c r="Q109" s="238"/>
      <c r="R109" s="239"/>
      <c r="S109" s="239"/>
      <c r="T109" s="239"/>
      <c r="U109" s="199"/>
    </row>
    <row r="110" spans="15:21" ht="14.5" x14ac:dyDescent="0.35">
      <c r="O110" s="218"/>
      <c r="P110" s="238"/>
      <c r="Q110" s="238"/>
      <c r="R110" s="239"/>
      <c r="S110" s="239"/>
      <c r="T110" s="239"/>
      <c r="U110" s="199"/>
    </row>
    <row r="111" spans="15:21" ht="14.5" x14ac:dyDescent="0.35">
      <c r="O111" s="218"/>
      <c r="P111" s="238"/>
      <c r="Q111" s="238"/>
      <c r="R111" s="239"/>
      <c r="S111" s="239"/>
      <c r="T111" s="239"/>
      <c r="U111" s="199"/>
    </row>
    <row r="112" spans="15:21" ht="14.5" x14ac:dyDescent="0.35">
      <c r="O112" s="218"/>
      <c r="P112" s="238"/>
      <c r="Q112" s="238"/>
      <c r="R112" s="239"/>
      <c r="S112" s="239"/>
      <c r="T112" s="239"/>
      <c r="U112" s="199"/>
    </row>
    <row r="113" spans="15:21" ht="14.5" x14ac:dyDescent="0.35">
      <c r="O113" s="218"/>
      <c r="P113" s="238"/>
      <c r="Q113" s="238"/>
      <c r="R113" s="239"/>
      <c r="S113" s="239"/>
      <c r="T113" s="239"/>
      <c r="U113" s="199"/>
    </row>
    <row r="114" spans="15:21" ht="14.5" x14ac:dyDescent="0.35">
      <c r="O114" s="218"/>
      <c r="P114" s="238"/>
      <c r="Q114" s="238"/>
      <c r="R114" s="239"/>
      <c r="S114" s="239"/>
      <c r="T114" s="239"/>
      <c r="U114" s="199"/>
    </row>
    <row r="115" spans="15:21" ht="14.5" x14ac:dyDescent="0.35">
      <c r="O115" s="218"/>
      <c r="P115" s="238"/>
      <c r="Q115" s="238"/>
      <c r="R115" s="239"/>
      <c r="S115" s="239"/>
      <c r="T115" s="239"/>
      <c r="U115" s="199"/>
    </row>
    <row r="116" spans="15:21" ht="14.5" x14ac:dyDescent="0.35">
      <c r="O116" s="218"/>
      <c r="P116" s="238"/>
      <c r="Q116" s="238"/>
      <c r="R116" s="239"/>
      <c r="S116" s="239"/>
      <c r="T116" s="239"/>
      <c r="U116" s="199"/>
    </row>
    <row r="117" spans="15:21" ht="14.5" x14ac:dyDescent="0.35">
      <c r="O117" s="218"/>
      <c r="P117" s="238"/>
      <c r="Q117" s="238"/>
      <c r="R117" s="239"/>
      <c r="S117" s="239"/>
      <c r="T117" s="239"/>
      <c r="U117" s="199"/>
    </row>
    <row r="118" spans="15:21" ht="14.5" x14ac:dyDescent="0.35">
      <c r="O118" s="218"/>
      <c r="P118" s="238"/>
      <c r="Q118" s="238"/>
      <c r="R118" s="239"/>
      <c r="S118" s="239"/>
      <c r="T118" s="239"/>
      <c r="U118" s="199"/>
    </row>
    <row r="119" spans="15:21" ht="14.5" x14ac:dyDescent="0.35">
      <c r="O119" s="218"/>
      <c r="P119" s="238"/>
      <c r="Q119" s="238"/>
      <c r="R119" s="239"/>
      <c r="S119" s="239"/>
      <c r="T119" s="239"/>
      <c r="U119" s="199"/>
    </row>
    <row r="120" spans="15:21" ht="14.5" x14ac:dyDescent="0.35">
      <c r="O120" s="218"/>
      <c r="P120" s="238"/>
      <c r="Q120" s="238"/>
      <c r="R120" s="239"/>
      <c r="S120" s="239"/>
      <c r="T120" s="239"/>
      <c r="U120" s="199"/>
    </row>
    <row r="121" spans="15:21" ht="14.5" x14ac:dyDescent="0.35">
      <c r="O121" s="218"/>
      <c r="P121" s="238"/>
      <c r="Q121" s="238"/>
      <c r="R121" s="239"/>
      <c r="S121" s="239"/>
      <c r="T121" s="239"/>
      <c r="U121" s="199"/>
    </row>
    <row r="122" spans="15:21" ht="14.5" x14ac:dyDescent="0.35">
      <c r="O122" s="218"/>
      <c r="P122" s="238"/>
      <c r="Q122" s="238"/>
      <c r="R122" s="239"/>
      <c r="S122" s="239"/>
      <c r="T122" s="239"/>
      <c r="U122" s="199"/>
    </row>
    <row r="123" spans="15:21" ht="14.5" x14ac:dyDescent="0.35">
      <c r="O123" s="218"/>
      <c r="P123" s="238"/>
      <c r="Q123" s="238"/>
      <c r="R123" s="239"/>
      <c r="S123" s="239"/>
      <c r="T123" s="239"/>
      <c r="U123" s="199"/>
    </row>
    <row r="124" spans="15:21" ht="14.5" x14ac:dyDescent="0.35">
      <c r="O124" s="218"/>
      <c r="P124" s="238"/>
      <c r="Q124" s="238"/>
      <c r="R124" s="239"/>
      <c r="S124" s="239"/>
      <c r="T124" s="239"/>
      <c r="U124" s="199"/>
    </row>
    <row r="125" spans="15:21" ht="14.5" x14ac:dyDescent="0.35">
      <c r="O125" s="218"/>
      <c r="P125" s="238"/>
      <c r="Q125" s="238"/>
      <c r="R125" s="239"/>
      <c r="S125" s="239"/>
      <c r="T125" s="239"/>
      <c r="U125" s="199"/>
    </row>
    <row r="126" spans="15:21" ht="14.5" x14ac:dyDescent="0.35">
      <c r="O126" s="218"/>
      <c r="P126" s="238"/>
      <c r="Q126" s="238"/>
      <c r="R126" s="239"/>
      <c r="S126" s="239"/>
      <c r="T126" s="239"/>
      <c r="U126" s="199"/>
    </row>
    <row r="127" spans="15:21" ht="14.5" x14ac:dyDescent="0.35">
      <c r="O127" s="218"/>
      <c r="P127" s="238"/>
      <c r="Q127" s="238"/>
      <c r="R127" s="239"/>
      <c r="S127" s="239"/>
      <c r="T127" s="239"/>
      <c r="U127" s="199"/>
    </row>
    <row r="128" spans="15:21" ht="14.5" x14ac:dyDescent="0.35">
      <c r="O128" s="218"/>
      <c r="P128" s="238"/>
      <c r="Q128" s="238"/>
      <c r="R128" s="239"/>
      <c r="S128" s="239"/>
      <c r="T128" s="239"/>
      <c r="U128" s="199"/>
    </row>
    <row r="129" spans="15:21" ht="14.5" x14ac:dyDescent="0.35">
      <c r="O129" s="218"/>
      <c r="P129" s="238"/>
      <c r="Q129" s="238"/>
      <c r="R129" s="239"/>
      <c r="S129" s="239"/>
      <c r="T129" s="239"/>
      <c r="U129" s="199"/>
    </row>
    <row r="130" spans="15:21" ht="14.5" x14ac:dyDescent="0.35">
      <c r="O130" s="218"/>
      <c r="P130" s="238"/>
      <c r="Q130" s="238"/>
      <c r="R130" s="239"/>
      <c r="S130" s="239"/>
      <c r="T130" s="239"/>
      <c r="U130" s="199"/>
    </row>
    <row r="131" spans="15:21" ht="14.5" x14ac:dyDescent="0.35">
      <c r="O131" s="218"/>
      <c r="P131" s="238"/>
      <c r="Q131" s="238"/>
      <c r="R131" s="239"/>
      <c r="S131" s="239"/>
      <c r="T131" s="239"/>
      <c r="U131" s="199"/>
    </row>
    <row r="132" spans="15:21" ht="14.5" x14ac:dyDescent="0.35">
      <c r="O132" s="218"/>
      <c r="P132" s="238"/>
      <c r="Q132" s="238"/>
      <c r="R132" s="239"/>
      <c r="S132" s="239"/>
      <c r="T132" s="239"/>
      <c r="U132" s="199"/>
    </row>
    <row r="133" spans="15:21" ht="14.5" x14ac:dyDescent="0.35">
      <c r="O133" s="218"/>
      <c r="P133" s="238"/>
      <c r="Q133" s="218"/>
      <c r="R133" s="239"/>
      <c r="S133" s="239"/>
      <c r="T133" s="239"/>
      <c r="U133" s="199"/>
    </row>
  </sheetData>
  <sheetProtection algorithmName="SHA-512" hashValue="oybWZ7yiwhboGattqpt23mNGwdamnt+AQXVoC+A7xbRaxuEesbM0+FKfu4A17bwujtnk9j47WVDmInmsug6O+g==" saltValue="TYUfe9pZvp101I3oPg/zZA==" spinCount="100000" sheet="1" objects="1" scenarios="1"/>
  <sortState ref="A4:U32">
    <sortCondition ref="U4:U32"/>
  </sortState>
  <mergeCells count="7">
    <mergeCell ref="A1:A2"/>
    <mergeCell ref="B1:H1"/>
    <mergeCell ref="O1:P1"/>
    <mergeCell ref="Q1:R1"/>
    <mergeCell ref="S1:T1"/>
    <mergeCell ref="E2:F2"/>
    <mergeCell ref="G2:H2"/>
  </mergeCells>
  <conditionalFormatting sqref="A3:A32">
    <cfRule type="expression" dxfId="5" priority="7" stopIfTrue="1">
      <formula>N3=-1</formula>
    </cfRule>
    <cfRule type="expression" dxfId="4" priority="8" stopIfTrue="1">
      <formula>N3=0</formula>
    </cfRule>
    <cfRule type="expression" dxfId="3" priority="9" stopIfTrue="1">
      <formula>N3=1</formula>
    </cfRule>
  </conditionalFormatting>
  <pageMargins left="0.70866141732283472" right="0.70866141732283472" top="0.74803149606299213" bottom="0.74803149606299213" header="0.31496062992125984" footer="0.31496062992125984"/>
  <pageSetup paperSize="9" scale="52" orientation="landscape" r:id="rId1"/>
  <headerFooter>
    <oddFooter>&amp;L&amp;8Scottish Stroke Improvement Programme 2019 Report&amp;R&amp;8© NHS National Services Scotland/Crown Copyright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T40"/>
  <sheetViews>
    <sheetView workbookViewId="0"/>
  </sheetViews>
  <sheetFormatPr defaultColWidth="9.1796875" defaultRowHeight="12.5" x14ac:dyDescent="0.25"/>
  <cols>
    <col min="1" max="1" width="1.7265625" style="2" customWidth="1"/>
    <col min="2" max="16384" width="9.1796875" style="2"/>
  </cols>
  <sheetData>
    <row r="1" spans="2:20" ht="12.75" customHeight="1" x14ac:dyDescent="0.25">
      <c r="B1" s="372" t="s">
        <v>295</v>
      </c>
      <c r="C1" s="372"/>
      <c r="D1" s="372"/>
      <c r="E1" s="372"/>
      <c r="F1" s="372"/>
      <c r="G1" s="372"/>
      <c r="H1" s="372"/>
      <c r="I1" s="372"/>
      <c r="J1" s="372"/>
      <c r="K1" s="372"/>
      <c r="L1" s="372"/>
      <c r="M1" s="372"/>
      <c r="N1" s="372"/>
      <c r="O1" s="351" t="s">
        <v>29</v>
      </c>
      <c r="R1" s="42"/>
    </row>
    <row r="2" spans="2:20" x14ac:dyDescent="0.25">
      <c r="B2" s="372"/>
      <c r="C2" s="372"/>
      <c r="D2" s="372"/>
      <c r="E2" s="372"/>
      <c r="F2" s="372"/>
      <c r="G2" s="372"/>
      <c r="H2" s="372"/>
      <c r="I2" s="372"/>
      <c r="J2" s="372"/>
      <c r="K2" s="372"/>
      <c r="L2" s="372"/>
      <c r="M2" s="372"/>
      <c r="N2" s="372"/>
      <c r="O2" s="351"/>
      <c r="R2" s="42"/>
    </row>
    <row r="3" spans="2:20" x14ac:dyDescent="0.25">
      <c r="B3" s="67" t="s">
        <v>189</v>
      </c>
      <c r="O3" s="351"/>
      <c r="R3" s="42"/>
    </row>
    <row r="4" spans="2:20" x14ac:dyDescent="0.25">
      <c r="O4" s="351"/>
      <c r="R4" s="42"/>
    </row>
    <row r="6" spans="2:20" x14ac:dyDescent="0.25">
      <c r="O6" s="356" t="s">
        <v>223</v>
      </c>
      <c r="P6" s="356"/>
    </row>
    <row r="13" spans="2:20" ht="14.5" x14ac:dyDescent="0.35">
      <c r="O13" s="58"/>
      <c r="P13" s="247" t="s">
        <v>196</v>
      </c>
      <c r="Q13"/>
      <c r="R13"/>
      <c r="S13"/>
      <c r="T13"/>
    </row>
    <row r="14" spans="2:20" ht="14.5" x14ac:dyDescent="0.35">
      <c r="O14" s="59"/>
      <c r="P14" s="247" t="s">
        <v>243</v>
      </c>
      <c r="Q14"/>
      <c r="R14"/>
      <c r="S14"/>
      <c r="T14"/>
    </row>
    <row r="15" spans="2:20" ht="14.5" x14ac:dyDescent="0.35">
      <c r="O15" s="60"/>
      <c r="P15" s="247" t="s">
        <v>244</v>
      </c>
      <c r="Q15"/>
      <c r="R15"/>
      <c r="S15"/>
      <c r="T15"/>
    </row>
    <row r="16" spans="2:20" ht="14.5" x14ac:dyDescent="0.35">
      <c r="O16" s="107"/>
      <c r="P16" s="247" t="s">
        <v>245</v>
      </c>
      <c r="Q16"/>
      <c r="R16"/>
      <c r="S16"/>
      <c r="T16"/>
    </row>
    <row r="17" spans="2:20" ht="14.5" x14ac:dyDescent="0.35">
      <c r="O17" s="135"/>
      <c r="P17" s="248" t="s">
        <v>157</v>
      </c>
      <c r="Q17"/>
      <c r="R17"/>
      <c r="S17"/>
      <c r="T17"/>
    </row>
    <row r="31" spans="2:20" x14ac:dyDescent="0.25">
      <c r="B31" s="314" t="s">
        <v>213</v>
      </c>
      <c r="C31" s="311"/>
      <c r="D31" s="311"/>
      <c r="E31" s="311"/>
      <c r="F31" s="311"/>
      <c r="G31" s="311"/>
      <c r="H31" s="311"/>
      <c r="I31" s="311"/>
      <c r="J31" s="311"/>
      <c r="K31" s="311"/>
      <c r="L31" s="311"/>
      <c r="M31" s="311"/>
      <c r="N31" s="311"/>
    </row>
    <row r="32" spans="2:20" ht="15" customHeight="1" x14ac:dyDescent="0.25">
      <c r="B32" s="373" t="s">
        <v>234</v>
      </c>
      <c r="C32" s="373"/>
      <c r="D32" s="373"/>
      <c r="E32" s="373"/>
      <c r="F32" s="373"/>
      <c r="G32" s="373"/>
      <c r="H32" s="373"/>
      <c r="I32" s="373"/>
      <c r="J32" s="373"/>
      <c r="K32" s="373"/>
      <c r="L32" s="373"/>
      <c r="M32" s="373"/>
      <c r="N32" s="373"/>
    </row>
    <row r="33" spans="2:14" s="269" customFormat="1" ht="15" customHeight="1" x14ac:dyDescent="0.25">
      <c r="B33" s="373"/>
      <c r="C33" s="373"/>
      <c r="D33" s="373"/>
      <c r="E33" s="373"/>
      <c r="F33" s="373"/>
      <c r="G33" s="373"/>
      <c r="H33" s="373"/>
      <c r="I33" s="373"/>
      <c r="J33" s="373"/>
      <c r="K33" s="373"/>
      <c r="L33" s="373"/>
      <c r="M33" s="373"/>
      <c r="N33" s="373"/>
    </row>
    <row r="34" spans="2:14" s="269" customFormat="1" ht="15" customHeight="1" x14ac:dyDescent="0.25">
      <c r="B34" s="373"/>
      <c r="C34" s="373"/>
      <c r="D34" s="373"/>
      <c r="E34" s="373"/>
      <c r="F34" s="373"/>
      <c r="G34" s="373"/>
      <c r="H34" s="373"/>
      <c r="I34" s="373"/>
      <c r="J34" s="373"/>
      <c r="K34" s="373"/>
      <c r="L34" s="373"/>
      <c r="M34" s="373"/>
      <c r="N34" s="373"/>
    </row>
    <row r="35" spans="2:14" s="148" customFormat="1" ht="14.5" x14ac:dyDescent="0.35">
      <c r="B35" s="315" t="s">
        <v>296</v>
      </c>
      <c r="C35" s="64"/>
      <c r="D35" s="65"/>
      <c r="E35" s="65"/>
      <c r="F35" s="65"/>
      <c r="G35" s="65"/>
      <c r="H35" s="65"/>
      <c r="I35" s="65"/>
      <c r="J35" s="64"/>
      <c r="K35" s="311"/>
      <c r="L35" s="311"/>
      <c r="M35" s="311"/>
      <c r="N35" s="311"/>
    </row>
    <row r="36" spans="2:14" s="148" customFormat="1" ht="14.5" x14ac:dyDescent="0.35">
      <c r="B36" s="315" t="s">
        <v>258</v>
      </c>
      <c r="C36" s="64"/>
      <c r="D36" s="65"/>
      <c r="E36" s="65"/>
      <c r="F36" s="65"/>
      <c r="G36" s="65"/>
      <c r="H36" s="65"/>
      <c r="I36" s="65"/>
      <c r="J36" s="64"/>
      <c r="K36" s="311"/>
      <c r="L36" s="311"/>
      <c r="M36" s="311"/>
      <c r="N36" s="311"/>
    </row>
    <row r="37" spans="2:14" s="148" customFormat="1" x14ac:dyDescent="0.25">
      <c r="B37" s="355" t="s">
        <v>0</v>
      </c>
      <c r="C37" s="355"/>
      <c r="D37" s="355"/>
      <c r="E37" s="355"/>
      <c r="F37" s="355"/>
      <c r="G37" s="355"/>
      <c r="H37" s="355"/>
      <c r="I37" s="355"/>
      <c r="J37" s="355"/>
      <c r="K37" s="355"/>
      <c r="L37" s="355"/>
      <c r="M37" s="355"/>
      <c r="N37" s="355"/>
    </row>
    <row r="38" spans="2:14" s="148" customFormat="1" x14ac:dyDescent="0.25">
      <c r="B38" s="355"/>
      <c r="C38" s="355"/>
      <c r="D38" s="355"/>
      <c r="E38" s="355"/>
      <c r="F38" s="355"/>
      <c r="G38" s="355"/>
      <c r="H38" s="355"/>
      <c r="I38" s="355"/>
      <c r="J38" s="355"/>
      <c r="K38" s="355"/>
      <c r="L38" s="355"/>
      <c r="M38" s="355"/>
      <c r="N38" s="355"/>
    </row>
    <row r="39" spans="2:14" x14ac:dyDescent="0.25">
      <c r="B39" s="318" t="s">
        <v>200</v>
      </c>
      <c r="C39" s="311"/>
      <c r="D39" s="311"/>
      <c r="E39" s="311"/>
      <c r="F39" s="311"/>
      <c r="G39" s="311"/>
      <c r="H39" s="311"/>
      <c r="I39" s="311"/>
      <c r="J39" s="311"/>
      <c r="K39" s="311"/>
      <c r="L39" s="311"/>
      <c r="M39" s="311"/>
      <c r="N39" s="311"/>
    </row>
    <row r="40" spans="2:14" x14ac:dyDescent="0.25">
      <c r="B40" s="318"/>
      <c r="C40" s="311"/>
      <c r="D40" s="311"/>
      <c r="E40" s="311"/>
      <c r="F40" s="311"/>
      <c r="G40" s="311"/>
      <c r="H40" s="311"/>
      <c r="I40" s="311"/>
      <c r="J40" s="311"/>
      <c r="K40" s="311"/>
      <c r="L40" s="311"/>
      <c r="M40" s="311"/>
      <c r="N40" s="311"/>
    </row>
  </sheetData>
  <sheetProtection algorithmName="SHA-512" hashValue="bLGqFzAS6JTmszzj1BqJTY4wDeA7ujYwYfK9Tqvb0zS3CWlcP9tb0hcS0CmXK9alNcWD9EYLXp+8zxmkVeGizw==" saltValue="K9tSwJZd06YWjYhAo8QIZg==" spinCount="100000" sheet="1" objects="1" scenarios="1"/>
  <mergeCells count="5">
    <mergeCell ref="B1:N2"/>
    <mergeCell ref="O1:O4"/>
    <mergeCell ref="B37:N38"/>
    <mergeCell ref="O6:P6"/>
    <mergeCell ref="B32:N34"/>
  </mergeCells>
  <hyperlinks>
    <hyperlink ref="O6:P6" location="'Chart 3.5 DATA'!A1" display="view Chart 3.5 data"/>
    <hyperlink ref="O1" location="'List of Tables &amp; Charts'!A1" display="return to List of Tables &amp; Charts"/>
    <hyperlink ref="O1:O4" location="'Section 3 List of Tables Charts'!A1" display="return to List of Tables &amp; Charts"/>
  </hyperlinks>
  <pageMargins left="0.70866141732283472" right="0.70866141732283472" top="0.74803149606299213" bottom="0.74803149606299213" header="0.31496062992125984" footer="0.31496062992125984"/>
  <pageSetup paperSize="9" scale="78" orientation="landscape" r:id="rId1"/>
  <headerFooter>
    <oddFooter>&amp;L&amp;8Scottish Stroke Improvement Programme 2019 Report&amp;R&amp;8© NHS National Services Scotland/Crown Copyright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G129"/>
  <sheetViews>
    <sheetView workbookViewId="0">
      <selection sqref="A1:A2"/>
    </sheetView>
  </sheetViews>
  <sheetFormatPr defaultColWidth="9.1796875" defaultRowHeight="10" x14ac:dyDescent="0.2"/>
  <cols>
    <col min="1" max="1" width="15.7265625" style="66" customWidth="1"/>
    <col min="2" max="8" width="9.1796875" style="66"/>
    <col min="9" max="14" width="9.7265625" style="66" customWidth="1"/>
    <col min="15" max="15" width="10.453125" style="66" bestFit="1" customWidth="1"/>
    <col min="16" max="16" width="45.7265625" style="66" customWidth="1"/>
    <col min="17" max="20" width="11.7265625" style="130" customWidth="1"/>
    <col min="21" max="28" width="9.1796875" style="66"/>
    <col min="29" max="29" width="35.54296875" style="66" bestFit="1" customWidth="1"/>
    <col min="30" max="16384" width="9.1796875" style="66"/>
  </cols>
  <sheetData>
    <row r="1" spans="1:33" ht="15" customHeight="1" x14ac:dyDescent="0.2">
      <c r="A1" s="357" t="s">
        <v>9</v>
      </c>
      <c r="B1" s="359" t="s">
        <v>26</v>
      </c>
      <c r="C1" s="360"/>
      <c r="D1" s="360"/>
      <c r="E1" s="360"/>
      <c r="F1" s="360"/>
      <c r="G1" s="360"/>
      <c r="H1" s="360"/>
      <c r="I1" s="111"/>
      <c r="J1" s="132"/>
      <c r="K1" s="132"/>
      <c r="L1" s="112"/>
      <c r="M1" s="112"/>
      <c r="N1" s="112"/>
      <c r="O1" s="361" t="s">
        <v>4</v>
      </c>
      <c r="P1" s="362"/>
      <c r="Q1" s="361">
        <v>2017</v>
      </c>
      <c r="R1" s="361"/>
      <c r="S1" s="361">
        <v>2018</v>
      </c>
      <c r="T1" s="361"/>
      <c r="AE1" s="254"/>
      <c r="AF1" s="254"/>
    </row>
    <row r="2" spans="1:33" ht="23.25" customHeight="1" x14ac:dyDescent="0.2">
      <c r="A2" s="358"/>
      <c r="B2" s="113" t="s">
        <v>196</v>
      </c>
      <c r="C2" s="113" t="s">
        <v>237</v>
      </c>
      <c r="D2" s="114" t="s">
        <v>5</v>
      </c>
      <c r="E2" s="363" t="s">
        <v>238</v>
      </c>
      <c r="F2" s="363"/>
      <c r="G2" s="363" t="s">
        <v>239</v>
      </c>
      <c r="H2" s="364"/>
      <c r="I2" s="115" t="s">
        <v>197</v>
      </c>
      <c r="J2" s="116" t="s">
        <v>240</v>
      </c>
      <c r="K2" s="116" t="s">
        <v>6</v>
      </c>
      <c r="L2" s="118" t="s">
        <v>3</v>
      </c>
      <c r="M2" s="118" t="s">
        <v>2</v>
      </c>
      <c r="N2" s="119" t="s">
        <v>7</v>
      </c>
      <c r="O2" s="120" t="s">
        <v>8</v>
      </c>
      <c r="P2" s="121" t="s">
        <v>9</v>
      </c>
      <c r="Q2" s="121" t="s">
        <v>10</v>
      </c>
      <c r="R2" s="121" t="s">
        <v>11</v>
      </c>
      <c r="S2" s="121" t="s">
        <v>10</v>
      </c>
      <c r="T2" s="121" t="s">
        <v>11</v>
      </c>
      <c r="U2" s="250" t="s">
        <v>195</v>
      </c>
      <c r="W2" s="251"/>
      <c r="X2" s="251"/>
      <c r="Y2" s="251"/>
      <c r="Z2" s="251"/>
      <c r="AD2" s="251"/>
      <c r="AE2" s="251"/>
      <c r="AF2" s="251"/>
      <c r="AG2" s="251"/>
    </row>
    <row r="3" spans="1:33" ht="12" x14ac:dyDescent="0.2">
      <c r="A3" s="122" t="str">
        <f t="shared" ref="A3:A31" si="0">O3</f>
        <v>Scotland</v>
      </c>
      <c r="B3" s="123">
        <f t="shared" ref="B3" si="1">Q3/R3*100</f>
        <v>90.987868284228767</v>
      </c>
      <c r="C3" s="123">
        <f t="shared" ref="C3" si="2">S3/T3*100</f>
        <v>91.800030483158054</v>
      </c>
      <c r="D3" s="123">
        <f>95</f>
        <v>95</v>
      </c>
      <c r="E3" s="3">
        <f t="shared" ref="E3" si="3">SUM(1*MID(I3,1,FIND(" - ",I3)-1))</f>
        <v>90</v>
      </c>
      <c r="F3" s="124">
        <f t="shared" ref="F3" si="4">SUM(1*MID(I3,FIND(" - ",I3)+2,LEN(I3)))</f>
        <v>92</v>
      </c>
      <c r="G3" s="124">
        <f t="shared" ref="G3" si="5">SUM(1*MID(J3,1,FIND(" - ",J3)-1))</f>
        <v>91</v>
      </c>
      <c r="H3" s="124">
        <f t="shared" ref="H3" si="6">SUM(1*MID(J3,FIND(" - ",J3)+2,LEN(J3)))</f>
        <v>92</v>
      </c>
      <c r="I3" s="125" t="str">
        <f t="shared" ref="I3" si="7">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90 - 92</v>
      </c>
      <c r="J3" s="126" t="str">
        <f t="shared" ref="J3" si="8">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91 - 92</v>
      </c>
      <c r="K3" s="127">
        <f t="shared" ref="K3" si="9">C3-B3</f>
        <v>0.81216219892928621</v>
      </c>
      <c r="L3" s="131">
        <f t="shared" ref="L3:L31" si="10">((S3/T3)-(Q3/R3))-(NORMSINV(1-(0.05/COUNTA($O$3:$O$31)))*(SQRT((((Q3/R3)*(1-(Q3/R3)))/R3)+(((S3/T3)*(1-(S3/T3)))/T3))))</f>
        <v>-6.3229700679245469E-3</v>
      </c>
      <c r="M3" s="131">
        <f t="shared" ref="M3:M31" si="11">((S3/T3)-(Q3/R3))+(NORMSINV(1-(0.05/COUNTA($O$3:$O$31)))*(SQRT((((Q3/R3)*(1-(Q3/R3)))/R3)+(((S3/T3)*(1-(S3/T3)))/T3))))</f>
        <v>2.2566214046510331E-2</v>
      </c>
      <c r="N3" s="128">
        <f t="shared" ref="N3:N31" si="12">IF(ISERR(IF(AND(((S3/T3)-(Q3/R3))-(NORMSINV(1-(0.05/COUNTA($P$3:$P$31)))*(SQRT((((Q3/R3)*(1-(Q3/R3)))/R3)+(((S3/T3)*(1-(S3/T3)))/T3))))&gt;0,((S3/T3)-(Q3/R3))+(NORMSINV(1-(0.05/COUNTA($P$3:$P$31)))*(SQRT((((Q3/R3)*(1-(Q3/R3)))/R3)+(((S3/T3)*(1-(S3/T3)))/T3))))&gt;0),1,IF(AND(((S3/T3)-(Q3/R3))-(NORMSINV(1-(0.05/COUNTA($P$3:$P$31)))*(SQRT((((Q3/R3)*(1-(Q3/R3)))/R3)+(((S3/T3)*(1-(S3/T3)))/T3))))&lt;0,((S3/T3)-(Q3/R3))+(NORMSINV(1-(0.05/COUNTA($P$3:$P$31)))*(SQRT((((Q3/R3)*(1-(Q3/R3)))/R3)+(((S3/T3)*(1-(S3/T3)))/T3))))&lt;0),-1,0))),"",IF(AND(((S3/T3)-(Q3/R3))-(NORMSINV(1-(0.05/COUNTA($P$3:$P$31)))*(SQRT((((Q3/R3)*(1-(Q3/R3)))/R3)+(((S3/T3)*(1-(S3/T3)))/T3))))&gt;0,((S3/T3)-(Q3/R3))+(NORMSINV(1-(0.05/COUNTA($P$3:$P$31)))*(SQRT((((Q3/R3)*(1-(Q3/R3)))/R3)+(((S3/T3)*(1-(S3/T3)))/T3))))&gt;0),1,IF(AND(((S3/T3)-(Q3/R3))-(NORMSINV(1-(0.05/COUNTA($P$3:$P$31)))*(SQRT((((Q3/R3)*(1-(Q3/R3)))/R3)+(((S3/T3)*(1-(S3/T3)))/T3))))&lt;0,((S3/T3)-(Q3/R3))+(NORMSINV(1-(0.05/COUNTA($P$3:$P$31)))*(SQRT((((Q3/R3)*(1-(Q3/R3)))/R3)+(((S3/T3)*(1-(S3/T3)))/T3))))&lt;0),-1,0)))</f>
        <v>0</v>
      </c>
      <c r="O3" s="122" t="s">
        <v>116</v>
      </c>
      <c r="P3" s="122" t="s">
        <v>158</v>
      </c>
      <c r="Q3" s="144">
        <f>SUM(Q4:Q32)</f>
        <v>5775</v>
      </c>
      <c r="R3" s="144">
        <f t="shared" ref="R3:T3" si="13">SUM(R4:R32)</f>
        <v>6347</v>
      </c>
      <c r="S3" s="144">
        <f t="shared" si="13"/>
        <v>6023</v>
      </c>
      <c r="T3" s="144">
        <f t="shared" si="13"/>
        <v>6561</v>
      </c>
      <c r="U3" s="250">
        <v>0</v>
      </c>
      <c r="W3" s="249"/>
      <c r="Z3" s="249"/>
      <c r="AD3" s="249"/>
      <c r="AG3" s="249"/>
    </row>
    <row r="4" spans="1:33" ht="12" x14ac:dyDescent="0.2">
      <c r="A4" s="122" t="str">
        <f t="shared" si="0"/>
        <v>Gilbert Bain</v>
      </c>
      <c r="B4" s="123">
        <f t="shared" ref="B4:B31" si="14">Q4/R4*100</f>
        <v>95.652173913043484</v>
      </c>
      <c r="C4" s="123">
        <f t="shared" ref="C4:C31" si="15">S4/T4*100</f>
        <v>100</v>
      </c>
      <c r="D4" s="123">
        <f>95</f>
        <v>95</v>
      </c>
      <c r="E4" s="124">
        <f t="shared" ref="E4:E31" si="16">SUM(1*MID(I4,1,FIND(" - ",I4)-1))</f>
        <v>79</v>
      </c>
      <c r="F4" s="124">
        <f t="shared" ref="F4:F31" si="17">SUM(1*MID(I4,FIND(" - ",I4)+2,LEN(I4)))</f>
        <v>99</v>
      </c>
      <c r="G4" s="124">
        <f t="shared" ref="G4:G31" si="18">SUM(1*MID(J4,1,FIND(" - ",J4)-1))</f>
        <v>83</v>
      </c>
      <c r="H4" s="124">
        <f t="shared" ref="H4:H31" si="19">SUM(1*MID(J4,FIND(" - ",J4)+2,LEN(J4)))</f>
        <v>100</v>
      </c>
      <c r="I4" s="129" t="str">
        <f t="shared" ref="I4:I31" si="20">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79 - 99</v>
      </c>
      <c r="J4" s="126" t="str">
        <f t="shared" ref="J4:J31" si="21">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83 - 100</v>
      </c>
      <c r="K4" s="127">
        <f t="shared" ref="K4:K31" si="22">C4-B4</f>
        <v>4.3478260869565162</v>
      </c>
      <c r="L4" s="131">
        <f t="shared" si="10"/>
        <v>-8.0886020547400572E-2</v>
      </c>
      <c r="M4" s="131">
        <f t="shared" si="11"/>
        <v>0.16784254228653095</v>
      </c>
      <c r="N4" s="128">
        <f t="shared" si="12"/>
        <v>0</v>
      </c>
      <c r="O4" s="122" t="s">
        <v>103</v>
      </c>
      <c r="P4" s="122" t="s">
        <v>102</v>
      </c>
      <c r="Q4" s="144">
        <v>22</v>
      </c>
      <c r="R4" s="144">
        <v>23</v>
      </c>
      <c r="S4" s="144">
        <v>19</v>
      </c>
      <c r="T4" s="144">
        <v>19</v>
      </c>
      <c r="U4" s="250">
        <v>1</v>
      </c>
      <c r="W4" s="249"/>
      <c r="Z4" s="249"/>
      <c r="AB4" s="255"/>
      <c r="AD4" s="249"/>
      <c r="AG4" s="249"/>
    </row>
    <row r="5" spans="1:33" ht="12" x14ac:dyDescent="0.2">
      <c r="A5" s="122" t="str">
        <f t="shared" si="0"/>
        <v>Western Isles</v>
      </c>
      <c r="B5" s="123">
        <f t="shared" si="14"/>
        <v>83.333333333333343</v>
      </c>
      <c r="C5" s="123">
        <f t="shared" si="15"/>
        <v>100</v>
      </c>
      <c r="D5" s="123">
        <f>95</f>
        <v>95</v>
      </c>
      <c r="E5" s="124">
        <f t="shared" si="16"/>
        <v>64</v>
      </c>
      <c r="F5" s="124">
        <f t="shared" si="17"/>
        <v>93</v>
      </c>
      <c r="G5" s="124">
        <f t="shared" si="18"/>
        <v>82</v>
      </c>
      <c r="H5" s="124">
        <f t="shared" si="19"/>
        <v>100</v>
      </c>
      <c r="I5" s="129" t="str">
        <f t="shared" si="20"/>
        <v>64 - 93</v>
      </c>
      <c r="J5" s="126" t="str">
        <f t="shared" si="21"/>
        <v>82 - 100</v>
      </c>
      <c r="K5" s="127">
        <f t="shared" si="22"/>
        <v>16.666666666666657</v>
      </c>
      <c r="L5" s="131">
        <f t="shared" si="10"/>
        <v>-5.5820112692975571E-2</v>
      </c>
      <c r="M5" s="131">
        <f t="shared" si="11"/>
        <v>0.38915344602630886</v>
      </c>
      <c r="N5" s="128">
        <f t="shared" si="12"/>
        <v>0</v>
      </c>
      <c r="O5" s="122" t="s">
        <v>21</v>
      </c>
      <c r="P5" s="122" t="s">
        <v>114</v>
      </c>
      <c r="Q5" s="144">
        <v>20</v>
      </c>
      <c r="R5" s="144">
        <v>24</v>
      </c>
      <c r="S5" s="144">
        <v>18</v>
      </c>
      <c r="T5" s="144">
        <v>18</v>
      </c>
      <c r="U5" s="250">
        <v>2</v>
      </c>
      <c r="W5" s="249"/>
      <c r="Z5" s="249"/>
      <c r="AB5" s="255"/>
      <c r="AD5" s="249"/>
      <c r="AG5" s="249"/>
    </row>
    <row r="6" spans="1:33" ht="12" x14ac:dyDescent="0.2">
      <c r="A6" s="122" t="str">
        <f t="shared" si="0"/>
        <v>GCH</v>
      </c>
      <c r="B6" s="123">
        <f t="shared" si="14"/>
        <v>86.206896551724128</v>
      </c>
      <c r="C6" s="123">
        <f t="shared" si="15"/>
        <v>96</v>
      </c>
      <c r="D6" s="123">
        <f>95</f>
        <v>95</v>
      </c>
      <c r="E6" s="124">
        <f t="shared" si="16"/>
        <v>69</v>
      </c>
      <c r="F6" s="124">
        <f t="shared" si="17"/>
        <v>95</v>
      </c>
      <c r="G6" s="124">
        <f t="shared" si="18"/>
        <v>80</v>
      </c>
      <c r="H6" s="124">
        <f t="shared" si="19"/>
        <v>99</v>
      </c>
      <c r="I6" s="129" t="str">
        <f t="shared" si="20"/>
        <v>69 - 95</v>
      </c>
      <c r="J6" s="126" t="str">
        <f t="shared" si="21"/>
        <v>80 - 99</v>
      </c>
      <c r="K6" s="127">
        <f t="shared" si="22"/>
        <v>9.7931034482758719</v>
      </c>
      <c r="L6" s="131">
        <f t="shared" si="10"/>
        <v>-0.12163725938939246</v>
      </c>
      <c r="M6" s="131">
        <f t="shared" si="11"/>
        <v>0.31749932835490974</v>
      </c>
      <c r="N6" s="128">
        <f t="shared" si="12"/>
        <v>0</v>
      </c>
      <c r="O6" s="122" t="s">
        <v>52</v>
      </c>
      <c r="P6" s="122" t="s">
        <v>51</v>
      </c>
      <c r="Q6" s="144">
        <v>25</v>
      </c>
      <c r="R6" s="144">
        <v>29</v>
      </c>
      <c r="S6" s="144">
        <v>24</v>
      </c>
      <c r="T6" s="144">
        <v>25</v>
      </c>
      <c r="U6" s="250">
        <v>3</v>
      </c>
      <c r="W6" s="249"/>
      <c r="Z6" s="249"/>
      <c r="AB6" s="255"/>
      <c r="AD6" s="249"/>
      <c r="AG6" s="249"/>
    </row>
    <row r="7" spans="1:33" ht="12" x14ac:dyDescent="0.2">
      <c r="A7" s="122" t="str">
        <f t="shared" si="0"/>
        <v>Wishaw</v>
      </c>
      <c r="B7" s="123">
        <f t="shared" si="14"/>
        <v>96.126760563380287</v>
      </c>
      <c r="C7" s="123">
        <f t="shared" si="15"/>
        <v>95.625</v>
      </c>
      <c r="D7" s="123">
        <f>95</f>
        <v>95</v>
      </c>
      <c r="E7" s="124">
        <f t="shared" si="16"/>
        <v>93</v>
      </c>
      <c r="F7" s="124">
        <f t="shared" si="17"/>
        <v>98</v>
      </c>
      <c r="G7" s="124">
        <f t="shared" si="18"/>
        <v>93</v>
      </c>
      <c r="H7" s="124">
        <f t="shared" si="19"/>
        <v>97</v>
      </c>
      <c r="I7" s="129" t="str">
        <f t="shared" si="20"/>
        <v>93 - 98</v>
      </c>
      <c r="J7" s="126" t="str">
        <f t="shared" si="21"/>
        <v>93 - 97</v>
      </c>
      <c r="K7" s="127">
        <f t="shared" si="22"/>
        <v>-0.50176056338028729</v>
      </c>
      <c r="L7" s="131">
        <f t="shared" si="10"/>
        <v>-5.2342673300022548E-2</v>
      </c>
      <c r="M7" s="131">
        <f t="shared" si="11"/>
        <v>4.23074620324169E-2</v>
      </c>
      <c r="N7" s="128">
        <f t="shared" si="12"/>
        <v>0</v>
      </c>
      <c r="O7" s="122" t="s">
        <v>89</v>
      </c>
      <c r="P7" s="122" t="s">
        <v>88</v>
      </c>
      <c r="Q7" s="144">
        <v>273</v>
      </c>
      <c r="R7" s="144">
        <v>284</v>
      </c>
      <c r="S7" s="144">
        <v>306</v>
      </c>
      <c r="T7" s="144">
        <v>320</v>
      </c>
      <c r="U7" s="250">
        <v>4</v>
      </c>
      <c r="W7" s="249"/>
      <c r="Z7" s="249"/>
      <c r="AB7" s="255"/>
      <c r="AD7" s="249"/>
      <c r="AG7" s="249"/>
    </row>
    <row r="8" spans="1:33" ht="12" x14ac:dyDescent="0.2">
      <c r="A8" s="122" t="str">
        <f t="shared" si="0"/>
        <v>FVRH</v>
      </c>
      <c r="B8" s="123">
        <f t="shared" si="14"/>
        <v>94.818652849740943</v>
      </c>
      <c r="C8" s="123">
        <f t="shared" si="15"/>
        <v>95.561357702349866</v>
      </c>
      <c r="D8" s="123">
        <f>95</f>
        <v>95</v>
      </c>
      <c r="E8" s="124">
        <f t="shared" si="16"/>
        <v>92</v>
      </c>
      <c r="F8" s="124">
        <f t="shared" si="17"/>
        <v>97</v>
      </c>
      <c r="G8" s="124">
        <f t="shared" si="18"/>
        <v>93</v>
      </c>
      <c r="H8" s="124">
        <f t="shared" si="19"/>
        <v>97</v>
      </c>
      <c r="I8" s="129" t="str">
        <f t="shared" si="20"/>
        <v>92 - 97</v>
      </c>
      <c r="J8" s="126" t="str">
        <f t="shared" si="21"/>
        <v>93 - 97</v>
      </c>
      <c r="K8" s="127">
        <f t="shared" si="22"/>
        <v>0.74270485260892372</v>
      </c>
      <c r="L8" s="131">
        <f t="shared" si="10"/>
        <v>-3.769477554195301E-2</v>
      </c>
      <c r="M8" s="131">
        <f t="shared" si="11"/>
        <v>5.2548872594131671E-2</v>
      </c>
      <c r="N8" s="128">
        <f t="shared" si="12"/>
        <v>0</v>
      </c>
      <c r="O8" s="122" t="s">
        <v>141</v>
      </c>
      <c r="P8" s="122" t="s">
        <v>56</v>
      </c>
      <c r="Q8" s="144">
        <v>366</v>
      </c>
      <c r="R8" s="144">
        <v>386</v>
      </c>
      <c r="S8" s="144">
        <v>366</v>
      </c>
      <c r="T8" s="144">
        <v>383</v>
      </c>
      <c r="U8" s="250">
        <v>5</v>
      </c>
      <c r="W8" s="249"/>
      <c r="Z8" s="249"/>
      <c r="AB8" s="255"/>
      <c r="AD8" s="249"/>
      <c r="AG8" s="249"/>
    </row>
    <row r="9" spans="1:33" ht="12" x14ac:dyDescent="0.25">
      <c r="A9" s="122" t="str">
        <f t="shared" si="0"/>
        <v>Borders</v>
      </c>
      <c r="B9" s="123">
        <f t="shared" si="14"/>
        <v>99.159663865546221</v>
      </c>
      <c r="C9" s="123">
        <f t="shared" si="15"/>
        <v>95.3125</v>
      </c>
      <c r="D9" s="123">
        <f>95</f>
        <v>95</v>
      </c>
      <c r="E9" s="124">
        <f t="shared" si="16"/>
        <v>95</v>
      </c>
      <c r="F9" s="124">
        <f t="shared" si="17"/>
        <v>100</v>
      </c>
      <c r="G9" s="124">
        <f t="shared" si="18"/>
        <v>90</v>
      </c>
      <c r="H9" s="124">
        <f t="shared" si="19"/>
        <v>98</v>
      </c>
      <c r="I9" s="129" t="str">
        <f t="shared" si="20"/>
        <v>95 - 100</v>
      </c>
      <c r="J9" s="126" t="str">
        <f t="shared" si="21"/>
        <v>90 - 98</v>
      </c>
      <c r="K9" s="127">
        <f t="shared" si="22"/>
        <v>-3.8471638655462215</v>
      </c>
      <c r="L9" s="131">
        <f t="shared" si="10"/>
        <v>-9.8342879440252579E-2</v>
      </c>
      <c r="M9" s="131">
        <f t="shared" si="11"/>
        <v>2.1399602129328142E-2</v>
      </c>
      <c r="N9" s="128">
        <f t="shared" si="12"/>
        <v>0</v>
      </c>
      <c r="O9" s="122" t="s">
        <v>12</v>
      </c>
      <c r="P9" s="122" t="s">
        <v>46</v>
      </c>
      <c r="Q9" s="144">
        <v>118</v>
      </c>
      <c r="R9" s="144">
        <v>119</v>
      </c>
      <c r="S9" s="144">
        <v>122</v>
      </c>
      <c r="T9" s="144">
        <v>128</v>
      </c>
      <c r="U9" s="250">
        <v>6</v>
      </c>
      <c r="W9" s="249"/>
      <c r="Z9" s="249"/>
      <c r="AA9" s="257"/>
      <c r="AB9" s="255"/>
      <c r="AD9" s="249"/>
      <c r="AG9" s="249"/>
    </row>
    <row r="10" spans="1:33" ht="12" x14ac:dyDescent="0.2">
      <c r="A10" s="122" t="str">
        <f t="shared" si="0"/>
        <v>SJH</v>
      </c>
      <c r="B10" s="123">
        <f t="shared" si="14"/>
        <v>93.650793650793645</v>
      </c>
      <c r="C10" s="123">
        <f t="shared" si="15"/>
        <v>94.240837696335078</v>
      </c>
      <c r="D10" s="123">
        <f>95</f>
        <v>95</v>
      </c>
      <c r="E10" s="124">
        <f t="shared" si="16"/>
        <v>89</v>
      </c>
      <c r="F10" s="124">
        <f t="shared" si="17"/>
        <v>96</v>
      </c>
      <c r="G10" s="124">
        <f t="shared" si="18"/>
        <v>90</v>
      </c>
      <c r="H10" s="124">
        <f t="shared" si="19"/>
        <v>97</v>
      </c>
      <c r="I10" s="129" t="str">
        <f t="shared" si="20"/>
        <v>89 - 96</v>
      </c>
      <c r="J10" s="126" t="str">
        <f t="shared" si="21"/>
        <v>90 - 97</v>
      </c>
      <c r="K10" s="127">
        <f t="shared" si="22"/>
        <v>0.59004404554143264</v>
      </c>
      <c r="L10" s="131">
        <f t="shared" si="10"/>
        <v>-6.5665388233713859E-2</v>
      </c>
      <c r="M10" s="131">
        <f t="shared" si="11"/>
        <v>7.7466269144542396E-2</v>
      </c>
      <c r="N10" s="128">
        <f t="shared" si="12"/>
        <v>0</v>
      </c>
      <c r="O10" s="122" t="s">
        <v>94</v>
      </c>
      <c r="P10" s="122" t="s">
        <v>93</v>
      </c>
      <c r="Q10" s="144">
        <v>177</v>
      </c>
      <c r="R10" s="144">
        <v>189</v>
      </c>
      <c r="S10" s="144">
        <v>180</v>
      </c>
      <c r="T10" s="144">
        <v>191</v>
      </c>
      <c r="U10" s="250">
        <v>7</v>
      </c>
      <c r="W10" s="249"/>
      <c r="Z10" s="249"/>
      <c r="AB10" s="255"/>
      <c r="AD10" s="249"/>
      <c r="AG10" s="249"/>
    </row>
    <row r="11" spans="1:33" ht="12" x14ac:dyDescent="0.2">
      <c r="A11" s="122" t="str">
        <f t="shared" si="0"/>
        <v>IRH</v>
      </c>
      <c r="B11" s="123">
        <f t="shared" si="14"/>
        <v>92.045454545454547</v>
      </c>
      <c r="C11" s="123">
        <f t="shared" si="15"/>
        <v>94.021739130434781</v>
      </c>
      <c r="D11" s="123">
        <f>95</f>
        <v>95</v>
      </c>
      <c r="E11" s="124">
        <f t="shared" si="16"/>
        <v>87</v>
      </c>
      <c r="F11" s="124">
        <f t="shared" si="17"/>
        <v>95</v>
      </c>
      <c r="G11" s="124">
        <f t="shared" si="18"/>
        <v>90</v>
      </c>
      <c r="H11" s="124">
        <f t="shared" si="19"/>
        <v>97</v>
      </c>
      <c r="I11" s="129" t="str">
        <f t="shared" si="20"/>
        <v>87 - 95</v>
      </c>
      <c r="J11" s="126" t="str">
        <f t="shared" si="21"/>
        <v>90 - 97</v>
      </c>
      <c r="K11" s="127">
        <f t="shared" si="22"/>
        <v>1.9762845849802346</v>
      </c>
      <c r="L11" s="131">
        <f t="shared" si="10"/>
        <v>-5.879546588821824E-2</v>
      </c>
      <c r="M11" s="131">
        <f t="shared" si="11"/>
        <v>9.8321157587822977E-2</v>
      </c>
      <c r="N11" s="128">
        <f t="shared" si="12"/>
        <v>0</v>
      </c>
      <c r="O11" s="122" t="s">
        <v>66</v>
      </c>
      <c r="P11" s="122" t="s">
        <v>65</v>
      </c>
      <c r="Q11" s="144">
        <v>162</v>
      </c>
      <c r="R11" s="144">
        <v>176</v>
      </c>
      <c r="S11" s="144">
        <v>173</v>
      </c>
      <c r="T11" s="144">
        <v>184</v>
      </c>
      <c r="U11" s="250">
        <v>8</v>
      </c>
      <c r="W11" s="249"/>
      <c r="Z11" s="249"/>
      <c r="AB11" s="255"/>
      <c r="AD11" s="249"/>
      <c r="AG11" s="249"/>
    </row>
    <row r="12" spans="1:33" ht="12" x14ac:dyDescent="0.2">
      <c r="A12" s="122" t="str">
        <f t="shared" si="0"/>
        <v>Monklands</v>
      </c>
      <c r="B12" s="123">
        <f t="shared" si="14"/>
        <v>86.666666666666671</v>
      </c>
      <c r="C12" s="123">
        <f t="shared" si="15"/>
        <v>93.478260869565219</v>
      </c>
      <c r="D12" s="123">
        <f>95</f>
        <v>95</v>
      </c>
      <c r="E12" s="124">
        <f t="shared" si="16"/>
        <v>81</v>
      </c>
      <c r="F12" s="124">
        <f t="shared" si="17"/>
        <v>91</v>
      </c>
      <c r="G12" s="124">
        <f t="shared" si="18"/>
        <v>89</v>
      </c>
      <c r="H12" s="124">
        <f t="shared" si="19"/>
        <v>96</v>
      </c>
      <c r="I12" s="129" t="str">
        <f t="shared" si="20"/>
        <v>81 - 91</v>
      </c>
      <c r="J12" s="126" t="str">
        <f t="shared" si="21"/>
        <v>89 - 96</v>
      </c>
      <c r="K12" s="127">
        <f t="shared" si="22"/>
        <v>6.8115942028985472</v>
      </c>
      <c r="L12" s="131">
        <f t="shared" si="10"/>
        <v>-1.8722030356171537E-2</v>
      </c>
      <c r="M12" s="131">
        <f t="shared" si="11"/>
        <v>0.15495391441414258</v>
      </c>
      <c r="N12" s="128">
        <f t="shared" si="12"/>
        <v>0</v>
      </c>
      <c r="O12" s="122" t="s">
        <v>86</v>
      </c>
      <c r="P12" s="122" t="s">
        <v>85</v>
      </c>
      <c r="Q12" s="144">
        <v>182</v>
      </c>
      <c r="R12" s="144">
        <v>210</v>
      </c>
      <c r="S12" s="144">
        <v>172</v>
      </c>
      <c r="T12" s="144">
        <v>184</v>
      </c>
      <c r="U12" s="250">
        <v>9</v>
      </c>
      <c r="W12" s="249"/>
      <c r="Z12" s="249"/>
      <c r="AB12" s="255"/>
      <c r="AD12" s="249"/>
      <c r="AG12" s="249"/>
    </row>
    <row r="13" spans="1:33" ht="12" x14ac:dyDescent="0.25">
      <c r="A13" s="122" t="str">
        <f t="shared" si="0"/>
        <v>Hairmyres</v>
      </c>
      <c r="B13" s="123">
        <f t="shared" si="14"/>
        <v>96.33507853403141</v>
      </c>
      <c r="C13" s="123">
        <f t="shared" si="15"/>
        <v>93.449781659388648</v>
      </c>
      <c r="D13" s="123">
        <f>95</f>
        <v>95</v>
      </c>
      <c r="E13" s="124">
        <f t="shared" si="16"/>
        <v>93</v>
      </c>
      <c r="F13" s="124">
        <f t="shared" si="17"/>
        <v>98</v>
      </c>
      <c r="G13" s="124">
        <f t="shared" si="18"/>
        <v>89</v>
      </c>
      <c r="H13" s="124">
        <f t="shared" si="19"/>
        <v>96</v>
      </c>
      <c r="I13" s="129" t="str">
        <f t="shared" si="20"/>
        <v>93 - 98</v>
      </c>
      <c r="J13" s="126" t="str">
        <f t="shared" si="21"/>
        <v>89 - 96</v>
      </c>
      <c r="K13" s="127">
        <f t="shared" si="22"/>
        <v>-2.8852968746427621</v>
      </c>
      <c r="L13" s="131">
        <f t="shared" si="10"/>
        <v>-9.1042385051824631E-2</v>
      </c>
      <c r="M13" s="131">
        <f t="shared" si="11"/>
        <v>3.3336447558969175E-2</v>
      </c>
      <c r="N13" s="128">
        <f t="shared" si="12"/>
        <v>0</v>
      </c>
      <c r="O13" s="122" t="s">
        <v>83</v>
      </c>
      <c r="P13" s="122" t="s">
        <v>82</v>
      </c>
      <c r="Q13" s="144">
        <v>184</v>
      </c>
      <c r="R13" s="144">
        <v>191</v>
      </c>
      <c r="S13" s="144">
        <v>214</v>
      </c>
      <c r="T13" s="144">
        <v>229</v>
      </c>
      <c r="U13" s="250">
        <v>10</v>
      </c>
      <c r="W13" s="249"/>
      <c r="Z13" s="249"/>
      <c r="AA13" s="257"/>
      <c r="AB13" s="255"/>
      <c r="AD13" s="249"/>
      <c r="AG13" s="249"/>
    </row>
    <row r="14" spans="1:33" ht="12" x14ac:dyDescent="0.2">
      <c r="A14" s="122" t="str">
        <f t="shared" si="0"/>
        <v>GRI</v>
      </c>
      <c r="B14" s="123">
        <f t="shared" si="14"/>
        <v>93.131313131313135</v>
      </c>
      <c r="C14" s="123">
        <f t="shared" si="15"/>
        <v>93.075356415478609</v>
      </c>
      <c r="D14" s="123">
        <f>95</f>
        <v>95</v>
      </c>
      <c r="E14" s="124">
        <f t="shared" si="16"/>
        <v>91</v>
      </c>
      <c r="F14" s="124">
        <f t="shared" si="17"/>
        <v>95</v>
      </c>
      <c r="G14" s="124">
        <f t="shared" si="18"/>
        <v>90</v>
      </c>
      <c r="H14" s="124">
        <f t="shared" si="19"/>
        <v>95</v>
      </c>
      <c r="I14" s="129" t="str">
        <f t="shared" si="20"/>
        <v>91 - 95</v>
      </c>
      <c r="J14" s="126" t="str">
        <f t="shared" si="21"/>
        <v>90 - 95</v>
      </c>
      <c r="K14" s="127">
        <f t="shared" si="22"/>
        <v>-5.5956715834525994E-2</v>
      </c>
      <c r="L14" s="131">
        <f t="shared" si="10"/>
        <v>-4.7763308907008861E-2</v>
      </c>
      <c r="M14" s="131">
        <f t="shared" si="11"/>
        <v>4.6644174590318555E-2</v>
      </c>
      <c r="N14" s="128">
        <f t="shared" si="12"/>
        <v>0</v>
      </c>
      <c r="O14" s="122" t="s">
        <v>142</v>
      </c>
      <c r="P14" s="122" t="s">
        <v>63</v>
      </c>
      <c r="Q14" s="144">
        <v>461</v>
      </c>
      <c r="R14" s="144">
        <v>495</v>
      </c>
      <c r="S14" s="144">
        <v>457</v>
      </c>
      <c r="T14" s="144">
        <v>491</v>
      </c>
      <c r="U14" s="250">
        <v>11</v>
      </c>
      <c r="W14" s="249"/>
      <c r="Z14" s="249"/>
      <c r="AB14" s="255"/>
      <c r="AD14" s="249"/>
      <c r="AG14" s="249"/>
    </row>
    <row r="15" spans="1:33" ht="12" x14ac:dyDescent="0.2">
      <c r="A15" s="122" t="str">
        <f t="shared" si="0"/>
        <v>Caithness</v>
      </c>
      <c r="B15" s="123">
        <f t="shared" si="14"/>
        <v>90.322580645161281</v>
      </c>
      <c r="C15" s="123">
        <f t="shared" si="15"/>
        <v>92.857142857142861</v>
      </c>
      <c r="D15" s="123">
        <f>95</f>
        <v>95</v>
      </c>
      <c r="E15" s="124">
        <f t="shared" si="16"/>
        <v>75</v>
      </c>
      <c r="F15" s="124">
        <f t="shared" si="17"/>
        <v>97</v>
      </c>
      <c r="G15" s="124">
        <f t="shared" si="18"/>
        <v>77</v>
      </c>
      <c r="H15" s="124">
        <f t="shared" si="19"/>
        <v>98</v>
      </c>
      <c r="I15" s="129" t="str">
        <f t="shared" si="20"/>
        <v>75 - 97</v>
      </c>
      <c r="J15" s="126" t="str">
        <f t="shared" si="21"/>
        <v>77 - 98</v>
      </c>
      <c r="K15" s="127">
        <f t="shared" si="22"/>
        <v>2.53456221198158</v>
      </c>
      <c r="L15" s="131">
        <f t="shared" si="10"/>
        <v>-0.18532055787285515</v>
      </c>
      <c r="M15" s="131">
        <f t="shared" si="11"/>
        <v>0.2360118021124866</v>
      </c>
      <c r="N15" s="128">
        <f t="shared" si="12"/>
        <v>0</v>
      </c>
      <c r="O15" s="122" t="s">
        <v>74</v>
      </c>
      <c r="P15" s="122" t="s">
        <v>73</v>
      </c>
      <c r="Q15" s="144">
        <v>28</v>
      </c>
      <c r="R15" s="144">
        <v>31</v>
      </c>
      <c r="S15" s="144">
        <v>26</v>
      </c>
      <c r="T15" s="144">
        <v>28</v>
      </c>
      <c r="U15" s="250">
        <v>12</v>
      </c>
      <c r="W15" s="249"/>
      <c r="Z15" s="249"/>
      <c r="AB15" s="255"/>
      <c r="AD15" s="249"/>
      <c r="AG15" s="249"/>
    </row>
    <row r="16" spans="1:33" ht="12" x14ac:dyDescent="0.2">
      <c r="A16" s="122" t="str">
        <f t="shared" si="0"/>
        <v>QUEH</v>
      </c>
      <c r="B16" s="123">
        <f t="shared" si="14"/>
        <v>92.717086834733891</v>
      </c>
      <c r="C16" s="123">
        <f t="shared" si="15"/>
        <v>92.730210016155084</v>
      </c>
      <c r="D16" s="123">
        <f>95</f>
        <v>95</v>
      </c>
      <c r="E16" s="124">
        <f t="shared" si="16"/>
        <v>91</v>
      </c>
      <c r="F16" s="124">
        <f t="shared" si="17"/>
        <v>94</v>
      </c>
      <c r="G16" s="124">
        <f t="shared" si="18"/>
        <v>90</v>
      </c>
      <c r="H16" s="124">
        <f t="shared" si="19"/>
        <v>95</v>
      </c>
      <c r="I16" s="129" t="str">
        <f t="shared" si="20"/>
        <v>91 - 94</v>
      </c>
      <c r="J16" s="126" t="str">
        <f t="shared" si="21"/>
        <v>90 - 95</v>
      </c>
      <c r="K16" s="127">
        <f t="shared" si="22"/>
        <v>1.3123181421192953E-2</v>
      </c>
      <c r="L16" s="131">
        <f t="shared" si="10"/>
        <v>-4.1587965264323942E-2</v>
      </c>
      <c r="M16" s="131">
        <f t="shared" si="11"/>
        <v>4.1850428892747801E-2</v>
      </c>
      <c r="N16" s="128">
        <f t="shared" si="12"/>
        <v>0</v>
      </c>
      <c r="O16" s="122" t="s">
        <v>241</v>
      </c>
      <c r="P16" s="122" t="s">
        <v>185</v>
      </c>
      <c r="Q16" s="144">
        <v>662</v>
      </c>
      <c r="R16" s="144">
        <v>714</v>
      </c>
      <c r="S16" s="144">
        <v>574</v>
      </c>
      <c r="T16" s="144">
        <v>619</v>
      </c>
      <c r="U16" s="250">
        <v>13</v>
      </c>
      <c r="W16" s="249"/>
      <c r="Z16" s="249"/>
      <c r="AB16" s="255"/>
      <c r="AD16" s="249"/>
      <c r="AG16" s="249"/>
    </row>
    <row r="17" spans="1:33" ht="12" x14ac:dyDescent="0.2">
      <c r="A17" s="122" t="str">
        <f t="shared" si="0"/>
        <v>ARI</v>
      </c>
      <c r="B17" s="123">
        <f t="shared" si="14"/>
        <v>91.733333333333334</v>
      </c>
      <c r="C17" s="123">
        <f t="shared" si="15"/>
        <v>92.700729927007302</v>
      </c>
      <c r="D17" s="123">
        <f>95</f>
        <v>95</v>
      </c>
      <c r="E17" s="124">
        <f t="shared" si="16"/>
        <v>89</v>
      </c>
      <c r="F17" s="124">
        <f t="shared" si="17"/>
        <v>94</v>
      </c>
      <c r="G17" s="124">
        <f t="shared" si="18"/>
        <v>90</v>
      </c>
      <c r="H17" s="124">
        <f t="shared" si="19"/>
        <v>95</v>
      </c>
      <c r="I17" s="129" t="str">
        <f t="shared" si="20"/>
        <v>89 - 94</v>
      </c>
      <c r="J17" s="126" t="str">
        <f t="shared" si="21"/>
        <v>90 - 95</v>
      </c>
      <c r="K17" s="127">
        <f t="shared" si="22"/>
        <v>0.96739659367396769</v>
      </c>
      <c r="L17" s="131">
        <f t="shared" si="10"/>
        <v>-4.6343518055269664E-2</v>
      </c>
      <c r="M17" s="131">
        <f t="shared" si="11"/>
        <v>6.5691449928748938E-2</v>
      </c>
      <c r="N17" s="128">
        <f t="shared" si="12"/>
        <v>0</v>
      </c>
      <c r="O17" s="122" t="s">
        <v>140</v>
      </c>
      <c r="P17" s="122" t="s">
        <v>58</v>
      </c>
      <c r="Q17" s="144">
        <v>344</v>
      </c>
      <c r="R17" s="144">
        <v>375</v>
      </c>
      <c r="S17" s="144">
        <v>381</v>
      </c>
      <c r="T17" s="144">
        <v>411</v>
      </c>
      <c r="U17" s="250">
        <v>14</v>
      </c>
      <c r="W17" s="249"/>
      <c r="Z17" s="249"/>
      <c r="AB17" s="255"/>
      <c r="AD17" s="249"/>
      <c r="AG17" s="249"/>
    </row>
    <row r="18" spans="1:33" ht="12" x14ac:dyDescent="0.2">
      <c r="A18" s="122" t="str">
        <f t="shared" si="0"/>
        <v>Dr Grays</v>
      </c>
      <c r="B18" s="123">
        <f t="shared" si="14"/>
        <v>90.425531914893625</v>
      </c>
      <c r="C18" s="123">
        <f t="shared" si="15"/>
        <v>92.452830188679243</v>
      </c>
      <c r="D18" s="123">
        <f>95</f>
        <v>95</v>
      </c>
      <c r="E18" s="124">
        <f t="shared" si="16"/>
        <v>83</v>
      </c>
      <c r="F18" s="124">
        <f t="shared" si="17"/>
        <v>95</v>
      </c>
      <c r="G18" s="124">
        <f t="shared" si="18"/>
        <v>86</v>
      </c>
      <c r="H18" s="124">
        <f t="shared" si="19"/>
        <v>96</v>
      </c>
      <c r="I18" s="129" t="str">
        <f t="shared" si="20"/>
        <v>83 - 95</v>
      </c>
      <c r="J18" s="126" t="str">
        <f t="shared" si="21"/>
        <v>86 - 96</v>
      </c>
      <c r="K18" s="127">
        <f t="shared" si="22"/>
        <v>2.0272982737856182</v>
      </c>
      <c r="L18" s="131">
        <f t="shared" si="10"/>
        <v>-9.5954391052416141E-2</v>
      </c>
      <c r="M18" s="131">
        <f t="shared" si="11"/>
        <v>0.1365003565281287</v>
      </c>
      <c r="N18" s="128">
        <f t="shared" si="12"/>
        <v>0</v>
      </c>
      <c r="O18" s="122" t="s">
        <v>61</v>
      </c>
      <c r="P18" s="122" t="s">
        <v>60</v>
      </c>
      <c r="Q18" s="144">
        <v>85</v>
      </c>
      <c r="R18" s="144">
        <v>94</v>
      </c>
      <c r="S18" s="144">
        <v>98</v>
      </c>
      <c r="T18" s="144">
        <v>106</v>
      </c>
      <c r="U18" s="250">
        <v>15</v>
      </c>
      <c r="W18" s="249"/>
      <c r="Z18" s="249"/>
      <c r="AB18" s="255"/>
      <c r="AD18" s="249"/>
      <c r="AG18" s="249"/>
    </row>
    <row r="19" spans="1:33" ht="12" x14ac:dyDescent="0.2">
      <c r="A19" s="122" t="str">
        <f t="shared" si="0"/>
        <v>VHK</v>
      </c>
      <c r="B19" s="123">
        <f t="shared" si="14"/>
        <v>94.212962962962962</v>
      </c>
      <c r="C19" s="123">
        <f t="shared" si="15"/>
        <v>92.216582064297796</v>
      </c>
      <c r="D19" s="123">
        <f>95</f>
        <v>95</v>
      </c>
      <c r="E19" s="124">
        <f t="shared" si="16"/>
        <v>92</v>
      </c>
      <c r="F19" s="124">
        <f t="shared" si="17"/>
        <v>96</v>
      </c>
      <c r="G19" s="124">
        <f t="shared" si="18"/>
        <v>90</v>
      </c>
      <c r="H19" s="124">
        <f t="shared" si="19"/>
        <v>94</v>
      </c>
      <c r="I19" s="129" t="str">
        <f t="shared" si="20"/>
        <v>92 - 96</v>
      </c>
      <c r="J19" s="126" t="str">
        <f t="shared" si="21"/>
        <v>90 - 94</v>
      </c>
      <c r="K19" s="127">
        <f t="shared" si="22"/>
        <v>-1.9963808986651657</v>
      </c>
      <c r="L19" s="131">
        <f t="shared" si="10"/>
        <v>-6.5989459416806173E-2</v>
      </c>
      <c r="M19" s="131">
        <f t="shared" si="11"/>
        <v>2.6061841443502924E-2</v>
      </c>
      <c r="N19" s="128">
        <f t="shared" si="12"/>
        <v>0</v>
      </c>
      <c r="O19" s="122" t="s">
        <v>139</v>
      </c>
      <c r="P19" s="122" t="s">
        <v>159</v>
      </c>
      <c r="Q19" s="144">
        <v>407</v>
      </c>
      <c r="R19" s="144">
        <v>432</v>
      </c>
      <c r="S19" s="144">
        <v>545</v>
      </c>
      <c r="T19" s="144">
        <v>591</v>
      </c>
      <c r="U19" s="250">
        <v>16</v>
      </c>
      <c r="W19" s="249"/>
      <c r="Z19" s="249"/>
      <c r="AB19" s="255"/>
      <c r="AD19" s="249"/>
      <c r="AG19" s="249"/>
    </row>
    <row r="20" spans="1:33" ht="12" x14ac:dyDescent="0.2">
      <c r="A20" s="122" t="str">
        <f t="shared" si="0"/>
        <v>Raigmore</v>
      </c>
      <c r="B20" s="123">
        <f t="shared" si="14"/>
        <v>91.549295774647888</v>
      </c>
      <c r="C20" s="123">
        <f t="shared" si="15"/>
        <v>91.878172588832484</v>
      </c>
      <c r="D20" s="123">
        <f>95</f>
        <v>95</v>
      </c>
      <c r="E20" s="124">
        <f t="shared" si="16"/>
        <v>87</v>
      </c>
      <c r="F20" s="124">
        <f t="shared" si="17"/>
        <v>95</v>
      </c>
      <c r="G20" s="124">
        <f t="shared" si="18"/>
        <v>87</v>
      </c>
      <c r="H20" s="124">
        <f t="shared" si="19"/>
        <v>95</v>
      </c>
      <c r="I20" s="129" t="str">
        <f t="shared" si="20"/>
        <v>87 - 95</v>
      </c>
      <c r="J20" s="126" t="str">
        <f t="shared" si="21"/>
        <v>87 - 95</v>
      </c>
      <c r="K20" s="127">
        <f t="shared" si="22"/>
        <v>0.32887681418459636</v>
      </c>
      <c r="L20" s="131">
        <f t="shared" si="10"/>
        <v>-7.6378688718950427E-2</v>
      </c>
      <c r="M20" s="131">
        <f t="shared" si="11"/>
        <v>8.2956225002642381E-2</v>
      </c>
      <c r="N20" s="128">
        <f t="shared" si="12"/>
        <v>0</v>
      </c>
      <c r="O20" s="122" t="s">
        <v>80</v>
      </c>
      <c r="P20" s="122" t="s">
        <v>79</v>
      </c>
      <c r="Q20" s="144">
        <v>195</v>
      </c>
      <c r="R20" s="144">
        <v>213</v>
      </c>
      <c r="S20" s="144">
        <v>181</v>
      </c>
      <c r="T20" s="144">
        <v>197</v>
      </c>
      <c r="U20" s="250">
        <v>17</v>
      </c>
      <c r="W20" s="249"/>
      <c r="Z20" s="249"/>
      <c r="AB20" s="255"/>
      <c r="AD20" s="249"/>
      <c r="AG20" s="249"/>
    </row>
    <row r="21" spans="1:33" ht="12" x14ac:dyDescent="0.2">
      <c r="A21" s="122" t="str">
        <f t="shared" si="0"/>
        <v>Crosshouse</v>
      </c>
      <c r="B21" s="123">
        <f t="shared" si="14"/>
        <v>91.290824261275276</v>
      </c>
      <c r="C21" s="123">
        <f t="shared" si="15"/>
        <v>91.735537190082653</v>
      </c>
      <c r="D21" s="123">
        <f>95</f>
        <v>95</v>
      </c>
      <c r="E21" s="124">
        <f t="shared" si="16"/>
        <v>89</v>
      </c>
      <c r="F21" s="124">
        <f t="shared" si="17"/>
        <v>93</v>
      </c>
      <c r="G21" s="124">
        <f t="shared" si="18"/>
        <v>89</v>
      </c>
      <c r="H21" s="124">
        <f t="shared" si="19"/>
        <v>94</v>
      </c>
      <c r="I21" s="129" t="str">
        <f t="shared" si="20"/>
        <v>89 - 93</v>
      </c>
      <c r="J21" s="126" t="str">
        <f t="shared" si="21"/>
        <v>89 - 94</v>
      </c>
      <c r="K21" s="127">
        <f t="shared" si="22"/>
        <v>0.44471292880737678</v>
      </c>
      <c r="L21" s="131">
        <f t="shared" si="10"/>
        <v>-4.1699867399476474E-2</v>
      </c>
      <c r="M21" s="131">
        <f t="shared" si="11"/>
        <v>5.0594125975624037E-2</v>
      </c>
      <c r="N21" s="128">
        <f t="shared" si="12"/>
        <v>0</v>
      </c>
      <c r="O21" s="122" t="s">
        <v>44</v>
      </c>
      <c r="P21" s="122" t="s">
        <v>43</v>
      </c>
      <c r="Q21" s="144">
        <v>587</v>
      </c>
      <c r="R21" s="144">
        <v>643</v>
      </c>
      <c r="S21" s="144">
        <v>555</v>
      </c>
      <c r="T21" s="144">
        <v>605</v>
      </c>
      <c r="U21" s="250">
        <v>18</v>
      </c>
      <c r="W21" s="249"/>
      <c r="Z21" s="249"/>
      <c r="AB21" s="255"/>
      <c r="AD21" s="249"/>
      <c r="AG21" s="249"/>
    </row>
    <row r="22" spans="1:33" ht="12" x14ac:dyDescent="0.2">
      <c r="A22" s="122" t="str">
        <f t="shared" si="0"/>
        <v>Belford</v>
      </c>
      <c r="B22" s="123">
        <f t="shared" si="14"/>
        <v>94.73684210526315</v>
      </c>
      <c r="C22" s="123">
        <f t="shared" si="15"/>
        <v>91.666666666666657</v>
      </c>
      <c r="D22" s="123">
        <f>95</f>
        <v>95</v>
      </c>
      <c r="E22" s="124">
        <f t="shared" si="16"/>
        <v>75</v>
      </c>
      <c r="F22" s="124">
        <f t="shared" si="17"/>
        <v>99</v>
      </c>
      <c r="G22" s="124">
        <f t="shared" si="18"/>
        <v>65</v>
      </c>
      <c r="H22" s="124">
        <f t="shared" si="19"/>
        <v>99</v>
      </c>
      <c r="I22" s="129" t="str">
        <f t="shared" si="20"/>
        <v>75 - 99</v>
      </c>
      <c r="J22" s="126" t="str">
        <f t="shared" si="21"/>
        <v>65 - 99</v>
      </c>
      <c r="K22" s="127">
        <f t="shared" si="22"/>
        <v>-3.0701754385964932</v>
      </c>
      <c r="L22" s="131">
        <f t="shared" si="10"/>
        <v>-0.30800608302479682</v>
      </c>
      <c r="M22" s="131">
        <f t="shared" si="11"/>
        <v>0.24660257425286702</v>
      </c>
      <c r="N22" s="128">
        <f t="shared" si="12"/>
        <v>0</v>
      </c>
      <c r="O22" s="122" t="s">
        <v>71</v>
      </c>
      <c r="P22" s="122" t="s">
        <v>70</v>
      </c>
      <c r="Q22" s="144">
        <v>18</v>
      </c>
      <c r="R22" s="144">
        <v>19</v>
      </c>
      <c r="S22" s="144">
        <v>11</v>
      </c>
      <c r="T22" s="144">
        <v>12</v>
      </c>
      <c r="U22" s="250">
        <v>19</v>
      </c>
      <c r="W22" s="249"/>
      <c r="Z22" s="249"/>
      <c r="AB22" s="255"/>
      <c r="AD22" s="249"/>
      <c r="AG22" s="249"/>
    </row>
    <row r="23" spans="1:33" ht="12" x14ac:dyDescent="0.2">
      <c r="A23" s="122" t="str">
        <f t="shared" si="0"/>
        <v>Ninewells</v>
      </c>
      <c r="B23" s="123">
        <f t="shared" si="14"/>
        <v>84.403669724770651</v>
      </c>
      <c r="C23" s="123">
        <f t="shared" si="15"/>
        <v>91.232227488151665</v>
      </c>
      <c r="D23" s="123">
        <f>95</f>
        <v>95</v>
      </c>
      <c r="E23" s="124">
        <f t="shared" si="16"/>
        <v>80</v>
      </c>
      <c r="F23" s="124">
        <f t="shared" si="17"/>
        <v>88</v>
      </c>
      <c r="G23" s="124">
        <f t="shared" si="18"/>
        <v>88</v>
      </c>
      <c r="H23" s="124">
        <f t="shared" si="19"/>
        <v>94</v>
      </c>
      <c r="I23" s="129" t="str">
        <f t="shared" si="20"/>
        <v>80 - 88</v>
      </c>
      <c r="J23" s="126" t="str">
        <f t="shared" si="21"/>
        <v>88 - 94</v>
      </c>
      <c r="K23" s="127">
        <f t="shared" si="22"/>
        <v>6.8285577633810135</v>
      </c>
      <c r="L23" s="131">
        <f t="shared" si="10"/>
        <v>-2.8815299740177075E-3</v>
      </c>
      <c r="M23" s="131">
        <f t="shared" si="11"/>
        <v>0.13945268524163801</v>
      </c>
      <c r="N23" s="128">
        <f t="shared" si="12"/>
        <v>0</v>
      </c>
      <c r="O23" s="122" t="s">
        <v>106</v>
      </c>
      <c r="P23" s="122" t="s">
        <v>105</v>
      </c>
      <c r="Q23" s="144">
        <v>276</v>
      </c>
      <c r="R23" s="144">
        <v>327</v>
      </c>
      <c r="S23" s="144">
        <v>385</v>
      </c>
      <c r="T23" s="144">
        <v>422</v>
      </c>
      <c r="U23" s="250">
        <v>20</v>
      </c>
      <c r="W23" s="249"/>
      <c r="Z23" s="249"/>
      <c r="AB23" s="255"/>
      <c r="AD23" s="249"/>
      <c r="AG23" s="249"/>
    </row>
    <row r="24" spans="1:33" ht="12" x14ac:dyDescent="0.2">
      <c r="A24" s="122" t="str">
        <f t="shared" si="0"/>
        <v>DGRI</v>
      </c>
      <c r="B24" s="123">
        <f t="shared" si="14"/>
        <v>83.561643835616437</v>
      </c>
      <c r="C24" s="123">
        <f t="shared" si="15"/>
        <v>90.756302521008408</v>
      </c>
      <c r="D24" s="123">
        <f>95</f>
        <v>95</v>
      </c>
      <c r="E24" s="124">
        <f t="shared" si="16"/>
        <v>77</v>
      </c>
      <c r="F24" s="124">
        <f t="shared" si="17"/>
        <v>89</v>
      </c>
      <c r="G24" s="124">
        <f t="shared" si="18"/>
        <v>84</v>
      </c>
      <c r="H24" s="124">
        <f t="shared" si="19"/>
        <v>95</v>
      </c>
      <c r="I24" s="129" t="str">
        <f t="shared" si="20"/>
        <v>77 - 89</v>
      </c>
      <c r="J24" s="126" t="str">
        <f t="shared" si="21"/>
        <v>84 - 95</v>
      </c>
      <c r="K24" s="127">
        <f t="shared" si="22"/>
        <v>7.1946586853919712</v>
      </c>
      <c r="L24" s="131">
        <f t="shared" si="10"/>
        <v>-4.6702949789861808E-2</v>
      </c>
      <c r="M24" s="131">
        <f t="shared" si="11"/>
        <v>0.19059612349770108</v>
      </c>
      <c r="N24" s="128">
        <f t="shared" si="12"/>
        <v>0</v>
      </c>
      <c r="O24" s="122" t="s">
        <v>49</v>
      </c>
      <c r="P24" s="122" t="s">
        <v>48</v>
      </c>
      <c r="Q24" s="144">
        <v>122</v>
      </c>
      <c r="R24" s="144">
        <v>146</v>
      </c>
      <c r="S24" s="144">
        <v>108</v>
      </c>
      <c r="T24" s="144">
        <v>119</v>
      </c>
      <c r="U24" s="250">
        <v>21</v>
      </c>
      <c r="W24" s="249"/>
      <c r="Z24" s="249"/>
      <c r="AB24" s="255"/>
      <c r="AD24" s="249"/>
      <c r="AG24" s="249"/>
    </row>
    <row r="25" spans="1:33" ht="12" x14ac:dyDescent="0.2">
      <c r="A25" s="122" t="str">
        <f t="shared" si="0"/>
        <v>Ayr</v>
      </c>
      <c r="B25" s="123">
        <f t="shared" si="14"/>
        <v>72.727272727272734</v>
      </c>
      <c r="C25" s="123">
        <f t="shared" si="15"/>
        <v>88.461538461538453</v>
      </c>
      <c r="D25" s="123">
        <f>95</f>
        <v>95</v>
      </c>
      <c r="E25" s="124">
        <f t="shared" si="16"/>
        <v>52</v>
      </c>
      <c r="F25" s="124">
        <f t="shared" si="17"/>
        <v>87</v>
      </c>
      <c r="G25" s="124">
        <f t="shared" si="18"/>
        <v>71</v>
      </c>
      <c r="H25" s="124">
        <f t="shared" si="19"/>
        <v>96</v>
      </c>
      <c r="I25" s="129" t="str">
        <f t="shared" si="20"/>
        <v>52 - 87</v>
      </c>
      <c r="J25" s="126" t="str">
        <f t="shared" si="21"/>
        <v>71 - 96</v>
      </c>
      <c r="K25" s="127">
        <f t="shared" si="22"/>
        <v>15.734265734265719</v>
      </c>
      <c r="L25" s="131">
        <f t="shared" si="10"/>
        <v>-0.17537038222300372</v>
      </c>
      <c r="M25" s="131">
        <f t="shared" si="11"/>
        <v>0.49005569690831829</v>
      </c>
      <c r="N25" s="128">
        <f t="shared" si="12"/>
        <v>0</v>
      </c>
      <c r="O25" s="122" t="s">
        <v>42</v>
      </c>
      <c r="P25" s="122" t="s">
        <v>41</v>
      </c>
      <c r="Q25" s="144">
        <v>16</v>
      </c>
      <c r="R25" s="144">
        <v>22</v>
      </c>
      <c r="S25" s="144">
        <v>23</v>
      </c>
      <c r="T25" s="144">
        <v>26</v>
      </c>
      <c r="U25" s="250">
        <v>22</v>
      </c>
      <c r="W25" s="249"/>
      <c r="Z25" s="249"/>
      <c r="AB25" s="255"/>
      <c r="AD25" s="249"/>
      <c r="AG25" s="249"/>
    </row>
    <row r="26" spans="1:33" ht="12" x14ac:dyDescent="0.25">
      <c r="A26" s="122" t="str">
        <f t="shared" si="0"/>
        <v>PRI</v>
      </c>
      <c r="B26" s="123">
        <f t="shared" si="14"/>
        <v>87.596899224806208</v>
      </c>
      <c r="C26" s="123">
        <f t="shared" si="15"/>
        <v>87.857142857142861</v>
      </c>
      <c r="D26" s="123">
        <f>95</f>
        <v>95</v>
      </c>
      <c r="E26" s="124">
        <f t="shared" si="16"/>
        <v>81</v>
      </c>
      <c r="F26" s="124">
        <f t="shared" si="17"/>
        <v>92</v>
      </c>
      <c r="G26" s="124">
        <f t="shared" si="18"/>
        <v>81</v>
      </c>
      <c r="H26" s="124">
        <f t="shared" si="19"/>
        <v>92</v>
      </c>
      <c r="I26" s="129" t="str">
        <f t="shared" si="20"/>
        <v>81 - 92</v>
      </c>
      <c r="J26" s="126" t="str">
        <f t="shared" si="21"/>
        <v>81 - 92</v>
      </c>
      <c r="K26" s="127">
        <f t="shared" si="22"/>
        <v>0.26024363233665326</v>
      </c>
      <c r="L26" s="131">
        <f t="shared" si="10"/>
        <v>-0.11453954797967325</v>
      </c>
      <c r="M26" s="131">
        <f t="shared" si="11"/>
        <v>0.11974442062640633</v>
      </c>
      <c r="N26" s="128">
        <f t="shared" si="12"/>
        <v>0</v>
      </c>
      <c r="O26" s="122" t="s">
        <v>109</v>
      </c>
      <c r="P26" s="122" t="s">
        <v>108</v>
      </c>
      <c r="Q26" s="144">
        <v>113</v>
      </c>
      <c r="R26" s="144">
        <v>129</v>
      </c>
      <c r="S26" s="144">
        <v>123</v>
      </c>
      <c r="T26" s="144">
        <v>140</v>
      </c>
      <c r="U26" s="250">
        <v>23</v>
      </c>
      <c r="W26" s="249"/>
      <c r="Z26" s="249"/>
      <c r="AA26" s="257"/>
      <c r="AB26" s="255"/>
      <c r="AD26" s="249"/>
      <c r="AG26" s="249"/>
    </row>
    <row r="27" spans="1:33" ht="12" x14ac:dyDescent="0.2">
      <c r="A27" s="122" t="str">
        <f t="shared" si="0"/>
        <v>RAH</v>
      </c>
      <c r="B27" s="123">
        <f t="shared" si="14"/>
        <v>88.235294117647058</v>
      </c>
      <c r="C27" s="123">
        <f t="shared" si="15"/>
        <v>86.79245283018868</v>
      </c>
      <c r="D27" s="123">
        <f>95</f>
        <v>95</v>
      </c>
      <c r="E27" s="124">
        <f t="shared" si="16"/>
        <v>84</v>
      </c>
      <c r="F27" s="124">
        <f t="shared" si="17"/>
        <v>91</v>
      </c>
      <c r="G27" s="124">
        <f t="shared" si="18"/>
        <v>83</v>
      </c>
      <c r="H27" s="124">
        <f t="shared" si="19"/>
        <v>90</v>
      </c>
      <c r="I27" s="129" t="str">
        <f t="shared" si="20"/>
        <v>84 - 91</v>
      </c>
      <c r="J27" s="126" t="str">
        <f t="shared" si="21"/>
        <v>83 - 90</v>
      </c>
      <c r="K27" s="127">
        <f t="shared" si="22"/>
        <v>-1.4428412874583785</v>
      </c>
      <c r="L27" s="131">
        <f t="shared" si="10"/>
        <v>-8.7857966295810441E-2</v>
      </c>
      <c r="M27" s="131">
        <f t="shared" si="11"/>
        <v>5.9001140546642961E-2</v>
      </c>
      <c r="N27" s="128">
        <f t="shared" si="12"/>
        <v>0</v>
      </c>
      <c r="O27" s="122" t="s">
        <v>143</v>
      </c>
      <c r="P27" s="122" t="s">
        <v>68</v>
      </c>
      <c r="Q27" s="144">
        <v>285</v>
      </c>
      <c r="R27" s="144">
        <v>323</v>
      </c>
      <c r="S27" s="144">
        <v>322</v>
      </c>
      <c r="T27" s="144">
        <v>371</v>
      </c>
      <c r="U27" s="250">
        <v>24</v>
      </c>
      <c r="W27" s="249"/>
      <c r="Z27" s="249"/>
      <c r="AB27" s="255"/>
      <c r="AD27" s="249"/>
      <c r="AG27" s="249"/>
    </row>
    <row r="28" spans="1:33" ht="12" x14ac:dyDescent="0.2">
      <c r="A28" s="122" t="str">
        <f t="shared" si="0"/>
        <v>RIE</v>
      </c>
      <c r="B28" s="123">
        <f t="shared" si="14"/>
        <v>85.061511423550087</v>
      </c>
      <c r="C28" s="123">
        <f t="shared" si="15"/>
        <v>86.524822695035468</v>
      </c>
      <c r="D28" s="123">
        <f>95</f>
        <v>95</v>
      </c>
      <c r="E28" s="124">
        <f t="shared" si="16"/>
        <v>82</v>
      </c>
      <c r="F28" s="124">
        <f t="shared" si="17"/>
        <v>88</v>
      </c>
      <c r="G28" s="124">
        <f t="shared" si="18"/>
        <v>83</v>
      </c>
      <c r="H28" s="124">
        <f t="shared" si="19"/>
        <v>89</v>
      </c>
      <c r="I28" s="129" t="str">
        <f t="shared" si="20"/>
        <v>82 - 88</v>
      </c>
      <c r="J28" s="126" t="str">
        <f t="shared" si="21"/>
        <v>83 - 89</v>
      </c>
      <c r="K28" s="127">
        <f t="shared" si="22"/>
        <v>1.4633112714853809</v>
      </c>
      <c r="L28" s="131">
        <f t="shared" si="10"/>
        <v>-4.6017297311668114E-2</v>
      </c>
      <c r="M28" s="131">
        <f t="shared" si="11"/>
        <v>7.5283522741375702E-2</v>
      </c>
      <c r="N28" s="128">
        <f t="shared" si="12"/>
        <v>0</v>
      </c>
      <c r="O28" s="122" t="s">
        <v>91</v>
      </c>
      <c r="P28" s="122" t="s">
        <v>90</v>
      </c>
      <c r="Q28" s="144">
        <v>484</v>
      </c>
      <c r="R28" s="144">
        <v>569</v>
      </c>
      <c r="S28" s="144">
        <v>488</v>
      </c>
      <c r="T28" s="144">
        <v>564</v>
      </c>
      <c r="U28" s="250">
        <v>25</v>
      </c>
      <c r="W28" s="249"/>
      <c r="Z28" s="249"/>
      <c r="AB28" s="255"/>
      <c r="AD28" s="249"/>
      <c r="AG28" s="249"/>
    </row>
    <row r="29" spans="1:33" ht="12" x14ac:dyDescent="0.2">
      <c r="A29" s="122" t="str">
        <f t="shared" ref="A29" si="23">O29</f>
        <v>WGH</v>
      </c>
      <c r="B29" s="123">
        <f t="shared" ref="B29" si="24">Q29/R29*100</f>
        <v>88.732394366197184</v>
      </c>
      <c r="C29" s="123">
        <f t="shared" ref="C29" si="25">S29/T29*100</f>
        <v>85.714285714285708</v>
      </c>
      <c r="D29" s="123">
        <f>95</f>
        <v>95</v>
      </c>
      <c r="E29" s="124">
        <f t="shared" ref="E29" si="26">SUM(1*MID(I29,1,FIND(" - ",I29)-1))</f>
        <v>82</v>
      </c>
      <c r="F29" s="124">
        <f t="shared" ref="F29" si="27">SUM(1*MID(I29,FIND(" - ",I29)+2,LEN(I29)))</f>
        <v>93</v>
      </c>
      <c r="G29" s="124">
        <f t="shared" ref="G29" si="28">SUM(1*MID(J29,1,FIND(" - ",J29)-1))</f>
        <v>79</v>
      </c>
      <c r="H29" s="124">
        <f t="shared" ref="H29" si="29">SUM(1*MID(J29,FIND(" - ",J29)+2,LEN(J29)))</f>
        <v>91</v>
      </c>
      <c r="I29" s="129" t="str">
        <f t="shared" ref="I29" si="30">IF(AND(R29&gt;0,ROUND(SUM(100*((2*Q29+1.96^2)-(1.96*(SQRT(1.96^2+4*Q29*(1-(Q29/R29))))))/(2*(R29+1.96^2))),0)&lt;0),CONCATENATE(SUM(1*0)," - ",ROUND(SUM(100*((2*Q29+1.96^2)+(1.96*(SQRT(1.96^2+4*Q29*(1-(Q29/R29))))))/(2*(R29+1.96^2))),0)),IF(AND(R29&gt;0,ROUND(SUM(100*((2*Q29+1.96^2)-(1.96*(SQRT(1.96^2+4*Q29*(1-(Q29/R29))))))/(2*(R29+1.96^2))),0)&gt;=0),CONCATENATE(ROUND(SUM(100*((2*Q29+1.96^2)-(1.96*(SQRT(1.96^2+4*Q29*(1-(Q29/R29))))))/(2*(R29+1.96^2))),0)," - ",ROUND(SUM(100*((2*Q29+1.96^2)+(1.96*(SQRT(1.96^2+4*Q29*(1-(Q29/R29))))))/(2*(R29+1.96^2))),0)),""))</f>
        <v>82 - 93</v>
      </c>
      <c r="J29" s="126" t="str">
        <f t="shared" ref="J29" si="31">IF(AND(T29&gt;0,ROUND(SUM(100*((2*S29+1.96^2)-(1.96*(SQRT(1.96^2+4*S29*(1-(S29/T29))))))/(2*(T29+1.96^2))),0)&lt;0),CONCATENATE(SUM(1*0)," - ",ROUND(SUM(100*((2*S29+1.96^2)+(1.96*(SQRT(1.96^2+4*S29*(1-(S29/T29))))))/(2*(T29+1.96^2))),0)),IF(AND(T29&gt;0,ROUND(SUM(100*((2*S29+1.96^2)-(1.96*(SQRT(1.96^2+4*S29*(1-(S29/T29))))))/(2*(T29+1.96^2))),0)&gt;=0),CONCATENATE(ROUND(SUM(100*((2*S29+1.96^2)-(1.96*(SQRT(1.96^2+4*S29*(1-(S29/T29))))))/(2*(T29+1.96^2))),0)," - ",ROUND(SUM(100*((2*S29+1.96^2)+(1.96*(SQRT(1.96^2+4*S29*(1-(S29/T29))))))/(2*(T29+1.96^2))),0)),""))</f>
        <v>79 - 91</v>
      </c>
      <c r="K29" s="127">
        <f t="shared" ref="K29" si="32">C29-B29</f>
        <v>-3.0181086519114757</v>
      </c>
      <c r="L29" s="131">
        <f t="shared" si="10"/>
        <v>-0.14638715328270574</v>
      </c>
      <c r="M29" s="131">
        <f t="shared" si="11"/>
        <v>8.602498024447619E-2</v>
      </c>
      <c r="N29" s="128">
        <f t="shared" si="12"/>
        <v>0</v>
      </c>
      <c r="O29" s="122" t="s">
        <v>97</v>
      </c>
      <c r="P29" s="122" t="s">
        <v>96</v>
      </c>
      <c r="Q29" s="144">
        <v>126</v>
      </c>
      <c r="R29" s="144">
        <v>142</v>
      </c>
      <c r="S29" s="144">
        <v>120</v>
      </c>
      <c r="T29" s="144">
        <v>140</v>
      </c>
      <c r="U29" s="250">
        <v>26</v>
      </c>
      <c r="W29" s="249"/>
      <c r="Z29" s="249"/>
      <c r="AB29" s="255"/>
      <c r="AD29" s="249"/>
      <c r="AG29" s="249"/>
    </row>
    <row r="30" spans="1:33" ht="12" x14ac:dyDescent="0.2">
      <c r="A30" s="122" t="str">
        <f t="shared" si="0"/>
        <v>L&amp;I</v>
      </c>
      <c r="B30" s="123">
        <f t="shared" si="14"/>
        <v>95.454545454545453</v>
      </c>
      <c r="C30" s="123">
        <f t="shared" si="15"/>
        <v>85</v>
      </c>
      <c r="D30" s="123">
        <f>95</f>
        <v>95</v>
      </c>
      <c r="E30" s="124">
        <f t="shared" si="16"/>
        <v>78</v>
      </c>
      <c r="F30" s="124">
        <f t="shared" si="17"/>
        <v>99</v>
      </c>
      <c r="G30" s="124">
        <f t="shared" si="18"/>
        <v>64</v>
      </c>
      <c r="H30" s="124">
        <f t="shared" si="19"/>
        <v>95</v>
      </c>
      <c r="I30" s="129" t="str">
        <f t="shared" si="20"/>
        <v>78 - 99</v>
      </c>
      <c r="J30" s="126" t="str">
        <f t="shared" si="21"/>
        <v>64 - 95</v>
      </c>
      <c r="K30" s="127">
        <f t="shared" si="22"/>
        <v>-10.454545454545453</v>
      </c>
      <c r="L30" s="131">
        <f t="shared" si="10"/>
        <v>-0.37175164989355092</v>
      </c>
      <c r="M30" s="131">
        <f t="shared" si="11"/>
        <v>0.1626607408026417</v>
      </c>
      <c r="N30" s="128">
        <f t="shared" si="12"/>
        <v>0</v>
      </c>
      <c r="O30" s="122" t="s">
        <v>77</v>
      </c>
      <c r="P30" s="122" t="s">
        <v>76</v>
      </c>
      <c r="Q30" s="144">
        <v>21</v>
      </c>
      <c r="R30" s="144">
        <v>22</v>
      </c>
      <c r="S30" s="144">
        <v>17</v>
      </c>
      <c r="T30" s="144">
        <v>20</v>
      </c>
      <c r="U30" s="250">
        <v>27</v>
      </c>
      <c r="W30" s="249"/>
      <c r="Z30" s="249"/>
      <c r="AB30" s="255"/>
      <c r="AD30" s="249"/>
      <c r="AG30" s="249"/>
    </row>
    <row r="31" spans="1:33" ht="12" x14ac:dyDescent="0.2">
      <c r="A31" s="122" t="str">
        <f t="shared" si="0"/>
        <v>Balfour</v>
      </c>
      <c r="B31" s="123">
        <f t="shared" si="14"/>
        <v>80</v>
      </c>
      <c r="C31" s="123">
        <f t="shared" si="15"/>
        <v>83.333333333333343</v>
      </c>
      <c r="D31" s="123">
        <f>95</f>
        <v>95</v>
      </c>
      <c r="E31" s="124">
        <f t="shared" si="16"/>
        <v>58</v>
      </c>
      <c r="F31" s="124">
        <f t="shared" si="17"/>
        <v>92</v>
      </c>
      <c r="G31" s="124">
        <f t="shared" si="18"/>
        <v>61</v>
      </c>
      <c r="H31" s="124">
        <f t="shared" si="19"/>
        <v>94</v>
      </c>
      <c r="I31" s="129" t="str">
        <f t="shared" si="20"/>
        <v>58 - 92</v>
      </c>
      <c r="J31" s="126" t="str">
        <f t="shared" si="21"/>
        <v>61 - 94</v>
      </c>
      <c r="K31" s="127">
        <f t="shared" si="22"/>
        <v>3.3333333333333428</v>
      </c>
      <c r="L31" s="131">
        <f t="shared" si="10"/>
        <v>-0.33331335851933258</v>
      </c>
      <c r="M31" s="131">
        <f t="shared" si="11"/>
        <v>0.39998002518599923</v>
      </c>
      <c r="N31" s="128">
        <f t="shared" si="12"/>
        <v>0</v>
      </c>
      <c r="O31" s="122" t="s">
        <v>100</v>
      </c>
      <c r="P31" s="122" t="s">
        <v>99</v>
      </c>
      <c r="Q31" s="144">
        <v>16</v>
      </c>
      <c r="R31" s="144">
        <v>20</v>
      </c>
      <c r="S31" s="144">
        <v>15</v>
      </c>
      <c r="T31" s="144">
        <v>18</v>
      </c>
      <c r="U31" s="250">
        <v>28</v>
      </c>
      <c r="W31" s="249"/>
      <c r="Z31" s="249"/>
      <c r="AB31" s="255"/>
      <c r="AD31" s="249"/>
      <c r="AG31" s="249"/>
    </row>
    <row r="33" spans="15:22" ht="14.5" x14ac:dyDescent="0.35">
      <c r="O33"/>
      <c r="P33"/>
      <c r="Q33"/>
      <c r="R33"/>
      <c r="S33"/>
      <c r="T33"/>
      <c r="U33"/>
      <c r="V33"/>
    </row>
    <row r="34" spans="15:22" ht="14.5" x14ac:dyDescent="0.35">
      <c r="O34"/>
      <c r="P34"/>
      <c r="Q34"/>
      <c r="R34"/>
      <c r="S34"/>
      <c r="T34"/>
      <c r="U34"/>
      <c r="V34"/>
    </row>
    <row r="35" spans="15:22" ht="14.5" x14ac:dyDescent="0.35">
      <c r="O35"/>
      <c r="P35"/>
      <c r="Q35"/>
      <c r="R35"/>
      <c r="S35"/>
      <c r="T35"/>
      <c r="U35"/>
      <c r="V35"/>
    </row>
    <row r="36" spans="15:22" ht="15" customHeight="1" x14ac:dyDescent="0.35">
      <c r="O36" s="240"/>
      <c r="P36" s="240"/>
      <c r="Q36" s="240"/>
      <c r="R36" s="240"/>
      <c r="S36" s="240"/>
      <c r="T36" s="240"/>
      <c r="U36" s="200"/>
      <c r="V36"/>
    </row>
    <row r="37" spans="15:22" ht="14.5" x14ac:dyDescent="0.35">
      <c r="O37" s="241"/>
      <c r="P37" s="242"/>
      <c r="Q37" s="242"/>
      <c r="R37" s="242"/>
      <c r="S37" s="242"/>
      <c r="T37" s="242"/>
      <c r="U37" s="200"/>
      <c r="V37"/>
    </row>
    <row r="38" spans="15:22" ht="15.75" customHeight="1" x14ac:dyDescent="0.35">
      <c r="O38" s="243"/>
      <c r="P38" s="243"/>
      <c r="Q38" s="243"/>
      <c r="R38" s="244"/>
      <c r="S38" s="244"/>
      <c r="T38" s="244"/>
      <c r="U38" s="200"/>
      <c r="V38"/>
    </row>
    <row r="39" spans="15:22" ht="14.5" x14ac:dyDescent="0.35">
      <c r="O39" s="243"/>
      <c r="P39" s="243"/>
      <c r="Q39" s="243"/>
      <c r="R39" s="244"/>
      <c r="S39" s="244"/>
      <c r="T39" s="244"/>
      <c r="U39" s="200"/>
      <c r="V39"/>
    </row>
    <row r="40" spans="15:22" ht="14.5" x14ac:dyDescent="0.35">
      <c r="O40" s="245"/>
      <c r="P40" s="245"/>
      <c r="Q40" s="245"/>
      <c r="R40" s="246"/>
      <c r="S40" s="246"/>
      <c r="T40" s="246"/>
      <c r="U40" s="200"/>
      <c r="V40"/>
    </row>
    <row r="41" spans="15:22" ht="14.5" x14ac:dyDescent="0.35">
      <c r="O41" s="245"/>
      <c r="P41" s="245"/>
      <c r="Q41" s="245"/>
      <c r="R41" s="246"/>
      <c r="S41" s="246"/>
      <c r="T41" s="246"/>
      <c r="U41" s="200"/>
      <c r="V41"/>
    </row>
    <row r="42" spans="15:22" ht="14.5" x14ac:dyDescent="0.35">
      <c r="O42" s="245"/>
      <c r="P42" s="245"/>
      <c r="Q42" s="245"/>
      <c r="R42" s="246"/>
      <c r="S42" s="246"/>
      <c r="T42" s="246"/>
      <c r="U42" s="200"/>
      <c r="V42"/>
    </row>
    <row r="43" spans="15:22" ht="14.5" x14ac:dyDescent="0.35">
      <c r="O43" s="245"/>
      <c r="P43" s="245"/>
      <c r="Q43" s="245"/>
      <c r="R43" s="246"/>
      <c r="S43" s="246"/>
      <c r="T43" s="246"/>
      <c r="U43" s="200"/>
      <c r="V43"/>
    </row>
    <row r="44" spans="15:22" ht="14.5" x14ac:dyDescent="0.35">
      <c r="O44" s="245"/>
      <c r="P44" s="245"/>
      <c r="Q44" s="245"/>
      <c r="R44" s="246"/>
      <c r="S44" s="246"/>
      <c r="T44" s="246"/>
      <c r="U44" s="200"/>
      <c r="V44"/>
    </row>
    <row r="45" spans="15:22" ht="14.5" x14ac:dyDescent="0.35">
      <c r="O45" s="245"/>
      <c r="P45" s="245"/>
      <c r="Q45" s="245"/>
      <c r="R45" s="246"/>
      <c r="S45" s="246"/>
      <c r="T45" s="246"/>
      <c r="U45" s="200"/>
      <c r="V45"/>
    </row>
    <row r="46" spans="15:22" ht="14.5" x14ac:dyDescent="0.35">
      <c r="O46" s="245"/>
      <c r="P46" s="245"/>
      <c r="Q46" s="245"/>
      <c r="R46" s="246"/>
      <c r="S46" s="246"/>
      <c r="T46" s="246"/>
      <c r="U46" s="200"/>
      <c r="V46"/>
    </row>
    <row r="47" spans="15:22" ht="14.5" x14ac:dyDescent="0.35">
      <c r="O47" s="245"/>
      <c r="P47" s="245"/>
      <c r="Q47" s="245"/>
      <c r="R47" s="246"/>
      <c r="S47" s="246"/>
      <c r="T47" s="246"/>
      <c r="U47" s="200"/>
      <c r="V47"/>
    </row>
    <row r="48" spans="15:22" ht="14.5" x14ac:dyDescent="0.35">
      <c r="O48" s="245"/>
      <c r="P48" s="245"/>
      <c r="Q48" s="245"/>
      <c r="R48" s="246"/>
      <c r="S48" s="246"/>
      <c r="T48" s="246"/>
      <c r="U48" s="200"/>
      <c r="V48"/>
    </row>
    <row r="49" spans="15:22" ht="14.5" x14ac:dyDescent="0.35">
      <c r="O49" s="245"/>
      <c r="P49" s="245"/>
      <c r="Q49" s="245"/>
      <c r="R49" s="246"/>
      <c r="S49" s="246"/>
      <c r="T49" s="246"/>
      <c r="U49" s="200"/>
      <c r="V49"/>
    </row>
    <row r="50" spans="15:22" ht="14.5" x14ac:dyDescent="0.35">
      <c r="O50" s="245"/>
      <c r="P50" s="245"/>
      <c r="Q50" s="245"/>
      <c r="R50" s="246"/>
      <c r="S50" s="246"/>
      <c r="T50" s="246"/>
      <c r="U50" s="200"/>
      <c r="V50"/>
    </row>
    <row r="51" spans="15:22" ht="14.5" x14ac:dyDescent="0.35">
      <c r="O51" s="245"/>
      <c r="P51" s="245"/>
      <c r="Q51" s="245"/>
      <c r="R51" s="246"/>
      <c r="S51" s="246"/>
      <c r="T51" s="246"/>
      <c r="U51" s="200"/>
      <c r="V51"/>
    </row>
    <row r="52" spans="15:22" ht="14.5" x14ac:dyDescent="0.35">
      <c r="O52" s="245"/>
      <c r="P52" s="245"/>
      <c r="Q52" s="245"/>
      <c r="R52" s="246"/>
      <c r="S52" s="246"/>
      <c r="T52" s="246"/>
      <c r="U52" s="200"/>
      <c r="V52"/>
    </row>
    <row r="53" spans="15:22" ht="14.5" x14ac:dyDescent="0.35">
      <c r="O53" s="245"/>
      <c r="P53" s="245"/>
      <c r="Q53" s="245"/>
      <c r="R53" s="246"/>
      <c r="S53" s="246"/>
      <c r="T53" s="246"/>
      <c r="U53" s="200"/>
      <c r="V53"/>
    </row>
    <row r="54" spans="15:22" ht="14.5" x14ac:dyDescent="0.35">
      <c r="O54" s="245"/>
      <c r="P54" s="245"/>
      <c r="Q54" s="245"/>
      <c r="R54" s="246"/>
      <c r="S54" s="246"/>
      <c r="T54" s="246"/>
      <c r="U54" s="200"/>
      <c r="V54"/>
    </row>
    <row r="55" spans="15:22" ht="14.5" x14ac:dyDescent="0.35">
      <c r="O55" s="245"/>
      <c r="P55" s="245"/>
      <c r="Q55" s="245"/>
      <c r="R55" s="246"/>
      <c r="S55" s="246"/>
      <c r="T55" s="246"/>
      <c r="U55" s="200"/>
      <c r="V55"/>
    </row>
    <row r="56" spans="15:22" ht="14.5" x14ac:dyDescent="0.35">
      <c r="O56" s="245"/>
      <c r="P56" s="245"/>
      <c r="Q56" s="245"/>
      <c r="R56" s="246"/>
      <c r="S56" s="246"/>
      <c r="T56" s="246"/>
      <c r="U56" s="200"/>
      <c r="V56"/>
    </row>
    <row r="57" spans="15:22" ht="14.5" x14ac:dyDescent="0.35">
      <c r="O57" s="245"/>
      <c r="P57" s="245"/>
      <c r="Q57" s="245"/>
      <c r="R57" s="246"/>
      <c r="S57" s="246"/>
      <c r="T57" s="246"/>
      <c r="U57" s="200"/>
      <c r="V57"/>
    </row>
    <row r="58" spans="15:22" ht="14.5" x14ac:dyDescent="0.35">
      <c r="O58" s="245"/>
      <c r="P58" s="245"/>
      <c r="Q58" s="245"/>
      <c r="R58" s="246"/>
      <c r="S58" s="246"/>
      <c r="T58" s="246"/>
      <c r="U58" s="200"/>
      <c r="V58"/>
    </row>
    <row r="59" spans="15:22" ht="14.5" x14ac:dyDescent="0.35">
      <c r="O59" s="245"/>
      <c r="P59" s="245"/>
      <c r="Q59" s="245"/>
      <c r="R59" s="246"/>
      <c r="S59" s="246"/>
      <c r="T59" s="246"/>
      <c r="U59" s="200"/>
      <c r="V59"/>
    </row>
    <row r="60" spans="15:22" ht="14.5" x14ac:dyDescent="0.35">
      <c r="O60" s="245"/>
      <c r="P60" s="245"/>
      <c r="Q60" s="245"/>
      <c r="R60" s="246"/>
      <c r="S60" s="246"/>
      <c r="T60" s="246"/>
      <c r="U60" s="200"/>
      <c r="V60"/>
    </row>
    <row r="61" spans="15:22" ht="14.5" x14ac:dyDescent="0.35">
      <c r="O61" s="245"/>
      <c r="P61" s="245"/>
      <c r="Q61" s="245"/>
      <c r="R61" s="246"/>
      <c r="S61" s="246"/>
      <c r="T61" s="246"/>
      <c r="U61" s="200"/>
      <c r="V61"/>
    </row>
    <row r="62" spans="15:22" ht="14.5" x14ac:dyDescent="0.35">
      <c r="O62" s="245"/>
      <c r="P62" s="245"/>
      <c r="Q62" s="245"/>
      <c r="R62" s="246"/>
      <c r="S62" s="246"/>
      <c r="T62" s="246"/>
      <c r="U62" s="200"/>
      <c r="V62"/>
    </row>
    <row r="63" spans="15:22" ht="12.5" x14ac:dyDescent="0.25">
      <c r="O63" s="245"/>
      <c r="P63" s="245"/>
      <c r="Q63" s="245"/>
      <c r="R63" s="246"/>
      <c r="S63" s="246"/>
      <c r="T63" s="246"/>
      <c r="U63" s="200"/>
    </row>
    <row r="64" spans="15:22" ht="12.5" x14ac:dyDescent="0.25">
      <c r="O64" s="245"/>
      <c r="P64" s="245"/>
      <c r="Q64" s="245"/>
      <c r="R64" s="246"/>
      <c r="S64" s="246"/>
      <c r="T64" s="246"/>
      <c r="U64" s="200"/>
    </row>
    <row r="65" spans="15:21" ht="12.5" x14ac:dyDescent="0.25">
      <c r="O65" s="245"/>
      <c r="P65" s="245"/>
      <c r="Q65" s="245"/>
      <c r="R65" s="246"/>
      <c r="S65" s="246"/>
      <c r="T65" s="246"/>
      <c r="U65" s="200"/>
    </row>
    <row r="66" spans="15:21" ht="12.5" x14ac:dyDescent="0.25">
      <c r="O66" s="245"/>
      <c r="P66" s="245"/>
      <c r="Q66" s="245"/>
      <c r="R66" s="246"/>
      <c r="S66" s="246"/>
      <c r="T66" s="246"/>
      <c r="U66" s="200"/>
    </row>
    <row r="67" spans="15:21" ht="12.5" x14ac:dyDescent="0.25">
      <c r="O67" s="245"/>
      <c r="P67" s="245"/>
      <c r="Q67" s="245"/>
      <c r="R67" s="246"/>
      <c r="S67" s="246"/>
      <c r="T67" s="246"/>
      <c r="U67" s="200"/>
    </row>
    <row r="68" spans="15:21" ht="12.5" x14ac:dyDescent="0.25">
      <c r="O68" s="245"/>
      <c r="P68" s="245"/>
      <c r="Q68" s="245"/>
      <c r="R68" s="246"/>
      <c r="S68" s="246"/>
      <c r="T68" s="246"/>
      <c r="U68" s="200"/>
    </row>
    <row r="69" spans="15:21" ht="12.5" x14ac:dyDescent="0.25">
      <c r="O69" s="245"/>
      <c r="P69" s="245"/>
      <c r="Q69" s="245"/>
      <c r="R69" s="246"/>
      <c r="S69" s="246"/>
      <c r="T69" s="246"/>
      <c r="U69" s="200"/>
    </row>
    <row r="70" spans="15:21" ht="12.5" x14ac:dyDescent="0.25">
      <c r="O70" s="245"/>
      <c r="P70" s="245"/>
      <c r="Q70" s="245"/>
      <c r="R70" s="246"/>
      <c r="S70" s="246"/>
      <c r="T70" s="246"/>
      <c r="U70" s="200"/>
    </row>
    <row r="71" spans="15:21" ht="12.5" x14ac:dyDescent="0.25">
      <c r="O71" s="245"/>
      <c r="P71" s="245"/>
      <c r="Q71" s="245"/>
      <c r="R71" s="246"/>
      <c r="S71" s="246"/>
      <c r="T71" s="246"/>
      <c r="U71" s="200"/>
    </row>
    <row r="72" spans="15:21" ht="12.5" x14ac:dyDescent="0.25">
      <c r="O72" s="245"/>
      <c r="P72" s="245"/>
      <c r="Q72" s="245"/>
      <c r="R72" s="246"/>
      <c r="S72" s="246"/>
      <c r="T72" s="246"/>
      <c r="U72" s="200"/>
    </row>
    <row r="73" spans="15:21" ht="12.5" x14ac:dyDescent="0.25">
      <c r="O73" s="245"/>
      <c r="P73" s="245"/>
      <c r="Q73" s="245"/>
      <c r="R73" s="246"/>
      <c r="S73" s="246"/>
      <c r="T73" s="246"/>
      <c r="U73" s="200"/>
    </row>
    <row r="74" spans="15:21" ht="12.5" x14ac:dyDescent="0.25">
      <c r="O74" s="245"/>
      <c r="P74" s="245"/>
      <c r="Q74" s="245"/>
      <c r="R74" s="246"/>
      <c r="S74" s="246"/>
      <c r="T74" s="246"/>
      <c r="U74" s="200"/>
    </row>
    <row r="75" spans="15:21" ht="12.5" x14ac:dyDescent="0.25">
      <c r="O75" s="245"/>
      <c r="P75" s="245"/>
      <c r="Q75" s="245"/>
      <c r="R75" s="246"/>
      <c r="S75" s="246"/>
      <c r="T75" s="246"/>
      <c r="U75" s="200"/>
    </row>
    <row r="76" spans="15:21" ht="12.5" x14ac:dyDescent="0.25">
      <c r="O76" s="245"/>
      <c r="P76" s="245"/>
      <c r="Q76" s="245"/>
      <c r="R76" s="246"/>
      <c r="S76" s="246"/>
      <c r="T76" s="246"/>
      <c r="U76" s="200"/>
    </row>
    <row r="77" spans="15:21" ht="12.5" x14ac:dyDescent="0.25">
      <c r="O77" s="245"/>
      <c r="P77" s="245"/>
      <c r="Q77" s="245"/>
      <c r="R77" s="246"/>
      <c r="S77" s="246"/>
      <c r="T77" s="246"/>
      <c r="U77" s="200"/>
    </row>
    <row r="78" spans="15:21" ht="12.5" x14ac:dyDescent="0.25">
      <c r="O78" s="245"/>
      <c r="P78" s="245"/>
      <c r="Q78" s="245"/>
      <c r="R78" s="246"/>
      <c r="S78" s="246"/>
      <c r="T78" s="246"/>
      <c r="U78" s="200"/>
    </row>
    <row r="79" spans="15:21" ht="12.5" x14ac:dyDescent="0.25">
      <c r="O79" s="245"/>
      <c r="P79" s="245"/>
      <c r="Q79" s="245"/>
      <c r="R79" s="246"/>
      <c r="S79" s="246"/>
      <c r="T79" s="246"/>
      <c r="U79" s="200"/>
    </row>
    <row r="80" spans="15:21" ht="12.5" x14ac:dyDescent="0.25">
      <c r="O80" s="245"/>
      <c r="P80" s="245"/>
      <c r="Q80" s="245"/>
      <c r="R80" s="246"/>
      <c r="S80" s="246"/>
      <c r="T80" s="246"/>
      <c r="U80" s="200"/>
    </row>
    <row r="81" spans="15:21" ht="12.5" x14ac:dyDescent="0.25">
      <c r="O81" s="245"/>
      <c r="P81" s="245"/>
      <c r="Q81" s="245"/>
      <c r="R81" s="246"/>
      <c r="S81" s="246"/>
      <c r="T81" s="246"/>
      <c r="U81" s="200"/>
    </row>
    <row r="82" spans="15:21" ht="12.5" x14ac:dyDescent="0.25">
      <c r="O82" s="245"/>
      <c r="P82" s="245"/>
      <c r="Q82" s="245"/>
      <c r="R82" s="246"/>
      <c r="S82" s="246"/>
      <c r="T82" s="246"/>
      <c r="U82" s="200"/>
    </row>
    <row r="83" spans="15:21" ht="12.5" x14ac:dyDescent="0.25">
      <c r="O83" s="245"/>
      <c r="P83" s="245"/>
      <c r="Q83" s="245"/>
      <c r="R83" s="246"/>
      <c r="S83" s="246"/>
      <c r="T83" s="246"/>
      <c r="U83" s="200"/>
    </row>
    <row r="84" spans="15:21" ht="12.5" x14ac:dyDescent="0.25">
      <c r="O84" s="245"/>
      <c r="P84" s="245"/>
      <c r="Q84" s="245"/>
      <c r="R84" s="246"/>
      <c r="S84" s="246"/>
      <c r="T84" s="246"/>
      <c r="U84" s="200"/>
    </row>
    <row r="85" spans="15:21" ht="12.5" x14ac:dyDescent="0.25">
      <c r="O85" s="245"/>
      <c r="P85" s="245"/>
      <c r="Q85" s="245"/>
      <c r="R85" s="246"/>
      <c r="S85" s="246"/>
      <c r="T85" s="246"/>
      <c r="U85" s="200"/>
    </row>
    <row r="86" spans="15:21" ht="12.5" x14ac:dyDescent="0.25">
      <c r="O86" s="245"/>
      <c r="P86" s="245"/>
      <c r="Q86" s="245"/>
      <c r="R86" s="246"/>
      <c r="S86" s="246"/>
      <c r="T86" s="246"/>
      <c r="U86" s="200"/>
    </row>
    <row r="87" spans="15:21" ht="12.5" x14ac:dyDescent="0.25">
      <c r="O87" s="245"/>
      <c r="P87" s="245"/>
      <c r="Q87" s="245"/>
      <c r="R87" s="246"/>
      <c r="S87" s="246"/>
      <c r="T87" s="246"/>
      <c r="U87" s="200"/>
    </row>
    <row r="88" spans="15:21" ht="12.5" x14ac:dyDescent="0.25">
      <c r="O88" s="245"/>
      <c r="P88" s="245"/>
      <c r="Q88" s="245"/>
      <c r="R88" s="246"/>
      <c r="S88" s="246"/>
      <c r="T88" s="246"/>
      <c r="U88" s="200"/>
    </row>
    <row r="89" spans="15:21" ht="12.5" x14ac:dyDescent="0.25">
      <c r="O89" s="245"/>
      <c r="P89" s="245"/>
      <c r="Q89" s="245"/>
      <c r="R89" s="246"/>
      <c r="S89" s="246"/>
      <c r="T89" s="246"/>
      <c r="U89" s="200"/>
    </row>
    <row r="90" spans="15:21" ht="12.5" x14ac:dyDescent="0.25">
      <c r="O90" s="245"/>
      <c r="P90" s="245"/>
      <c r="Q90" s="245"/>
      <c r="R90" s="246"/>
      <c r="S90" s="246"/>
      <c r="T90" s="246"/>
      <c r="U90" s="200"/>
    </row>
    <row r="91" spans="15:21" ht="12.5" x14ac:dyDescent="0.25">
      <c r="O91" s="245"/>
      <c r="P91" s="245"/>
      <c r="Q91" s="245"/>
      <c r="R91" s="246"/>
      <c r="S91" s="246"/>
      <c r="T91" s="246"/>
      <c r="U91" s="200"/>
    </row>
    <row r="92" spans="15:21" ht="12.5" x14ac:dyDescent="0.25">
      <c r="O92" s="245"/>
      <c r="P92" s="245"/>
      <c r="Q92" s="245"/>
      <c r="R92" s="246"/>
      <c r="S92" s="246"/>
      <c r="T92" s="246"/>
      <c r="U92" s="200"/>
    </row>
    <row r="93" spans="15:21" ht="12.5" x14ac:dyDescent="0.25">
      <c r="O93" s="245"/>
      <c r="P93" s="245"/>
      <c r="Q93" s="245"/>
      <c r="R93" s="246"/>
      <c r="S93" s="246"/>
      <c r="T93" s="246"/>
      <c r="U93" s="200"/>
    </row>
    <row r="94" spans="15:21" ht="12.5" x14ac:dyDescent="0.25">
      <c r="O94" s="245"/>
      <c r="P94" s="245"/>
      <c r="Q94" s="245"/>
      <c r="R94" s="246"/>
      <c r="S94" s="246"/>
      <c r="T94" s="246"/>
      <c r="U94" s="200"/>
    </row>
    <row r="95" spans="15:21" ht="12.5" x14ac:dyDescent="0.25">
      <c r="O95" s="245"/>
      <c r="P95" s="245"/>
      <c r="Q95" s="245"/>
      <c r="R95" s="246"/>
      <c r="S95" s="246"/>
      <c r="T95" s="246"/>
      <c r="U95" s="200"/>
    </row>
    <row r="96" spans="15:21" ht="12.5" x14ac:dyDescent="0.25">
      <c r="O96" s="245"/>
      <c r="P96" s="245"/>
      <c r="Q96" s="245"/>
      <c r="R96" s="246"/>
      <c r="S96" s="246"/>
      <c r="T96" s="246"/>
      <c r="U96" s="200"/>
    </row>
    <row r="97" spans="15:21" ht="12.5" x14ac:dyDescent="0.25">
      <c r="O97" s="245"/>
      <c r="P97" s="245"/>
      <c r="Q97" s="245"/>
      <c r="R97" s="246"/>
      <c r="S97" s="246"/>
      <c r="T97" s="246"/>
      <c r="U97" s="200"/>
    </row>
    <row r="98" spans="15:21" ht="12.5" x14ac:dyDescent="0.25">
      <c r="O98" s="245"/>
      <c r="P98" s="245"/>
      <c r="Q98" s="245"/>
      <c r="R98" s="246"/>
      <c r="S98" s="246"/>
      <c r="T98" s="246"/>
      <c r="U98" s="200"/>
    </row>
    <row r="99" spans="15:21" ht="12.5" x14ac:dyDescent="0.25">
      <c r="O99" s="245"/>
      <c r="P99" s="245"/>
      <c r="Q99" s="245"/>
      <c r="R99" s="246"/>
      <c r="S99" s="246"/>
      <c r="T99" s="246"/>
      <c r="U99" s="200"/>
    </row>
    <row r="100" spans="15:21" ht="12.5" x14ac:dyDescent="0.25">
      <c r="O100" s="245"/>
      <c r="P100" s="245"/>
      <c r="Q100" s="245"/>
      <c r="R100" s="246"/>
      <c r="S100" s="246"/>
      <c r="T100" s="246"/>
      <c r="U100" s="200"/>
    </row>
    <row r="101" spans="15:21" ht="12.5" x14ac:dyDescent="0.25">
      <c r="O101" s="245"/>
      <c r="P101" s="245"/>
      <c r="Q101" s="245"/>
      <c r="R101" s="246"/>
      <c r="S101" s="246"/>
      <c r="T101" s="246"/>
      <c r="U101" s="200"/>
    </row>
    <row r="102" spans="15:21" ht="12.5" x14ac:dyDescent="0.25">
      <c r="O102" s="245"/>
      <c r="P102" s="245"/>
      <c r="Q102" s="245"/>
      <c r="R102" s="246"/>
      <c r="S102" s="246"/>
      <c r="T102" s="246"/>
      <c r="U102" s="200"/>
    </row>
    <row r="103" spans="15:21" ht="12.5" x14ac:dyDescent="0.25">
      <c r="O103" s="245"/>
      <c r="P103" s="245"/>
      <c r="Q103" s="245"/>
      <c r="R103" s="246"/>
      <c r="S103" s="246"/>
      <c r="T103" s="246"/>
      <c r="U103" s="200"/>
    </row>
    <row r="104" spans="15:21" ht="12.5" x14ac:dyDescent="0.25">
      <c r="O104" s="245"/>
      <c r="P104" s="245"/>
      <c r="Q104" s="245"/>
      <c r="R104" s="246"/>
      <c r="S104" s="246"/>
      <c r="T104" s="246"/>
      <c r="U104" s="200"/>
    </row>
    <row r="105" spans="15:21" ht="12.5" x14ac:dyDescent="0.25">
      <c r="O105" s="245"/>
      <c r="P105" s="245"/>
      <c r="Q105" s="245"/>
      <c r="R105" s="246"/>
      <c r="S105" s="246"/>
      <c r="T105" s="246"/>
      <c r="U105" s="200"/>
    </row>
    <row r="106" spans="15:21" ht="12.5" x14ac:dyDescent="0.25">
      <c r="O106" s="245"/>
      <c r="P106" s="245"/>
      <c r="Q106" s="245"/>
      <c r="R106" s="246"/>
      <c r="S106" s="246"/>
      <c r="T106" s="246"/>
      <c r="U106" s="200"/>
    </row>
    <row r="107" spans="15:21" ht="12.5" x14ac:dyDescent="0.25">
      <c r="O107" s="245"/>
      <c r="P107" s="245"/>
      <c r="Q107" s="245"/>
      <c r="R107" s="246"/>
      <c r="S107" s="246"/>
      <c r="T107" s="246"/>
      <c r="U107" s="200"/>
    </row>
    <row r="108" spans="15:21" ht="12.5" x14ac:dyDescent="0.25">
      <c r="O108" s="245"/>
      <c r="P108" s="245"/>
      <c r="Q108" s="245"/>
      <c r="R108" s="246"/>
      <c r="S108" s="246"/>
      <c r="T108" s="246"/>
      <c r="U108" s="200"/>
    </row>
    <row r="109" spans="15:21" ht="12.5" x14ac:dyDescent="0.25">
      <c r="O109" s="245"/>
      <c r="P109" s="245"/>
      <c r="Q109" s="245"/>
      <c r="R109" s="246"/>
      <c r="S109" s="246"/>
      <c r="T109" s="246"/>
      <c r="U109" s="200"/>
    </row>
    <row r="110" spans="15:21" ht="12.5" x14ac:dyDescent="0.25">
      <c r="O110" s="245"/>
      <c r="P110" s="245"/>
      <c r="Q110" s="245"/>
      <c r="R110" s="246"/>
      <c r="S110" s="246"/>
      <c r="T110" s="246"/>
      <c r="U110" s="200"/>
    </row>
    <row r="111" spans="15:21" ht="12.5" x14ac:dyDescent="0.25">
      <c r="O111" s="245"/>
      <c r="P111" s="245"/>
      <c r="Q111" s="245"/>
      <c r="R111" s="246"/>
      <c r="S111" s="246"/>
      <c r="T111" s="246"/>
      <c r="U111" s="200"/>
    </row>
    <row r="112" spans="15:21" ht="12.5" x14ac:dyDescent="0.25">
      <c r="O112" s="245"/>
      <c r="P112" s="245"/>
      <c r="Q112" s="245"/>
      <c r="R112" s="246"/>
      <c r="S112" s="246"/>
      <c r="T112" s="246"/>
      <c r="U112" s="200"/>
    </row>
    <row r="113" spans="15:21" ht="12.5" x14ac:dyDescent="0.25">
      <c r="O113" s="245"/>
      <c r="P113" s="245"/>
      <c r="Q113" s="245"/>
      <c r="R113" s="246"/>
      <c r="S113" s="246"/>
      <c r="T113" s="246"/>
      <c r="U113" s="200"/>
    </row>
    <row r="114" spans="15:21" ht="12.5" x14ac:dyDescent="0.25">
      <c r="O114" s="245"/>
      <c r="P114" s="245"/>
      <c r="Q114" s="245"/>
      <c r="R114" s="246"/>
      <c r="S114" s="246"/>
      <c r="T114" s="246"/>
      <c r="U114" s="200"/>
    </row>
    <row r="115" spans="15:21" ht="12.5" x14ac:dyDescent="0.25">
      <c r="O115" s="245"/>
      <c r="P115" s="245"/>
      <c r="Q115" s="245"/>
      <c r="R115" s="246"/>
      <c r="S115" s="246"/>
      <c r="T115" s="246"/>
      <c r="U115" s="200"/>
    </row>
    <row r="116" spans="15:21" ht="12.5" x14ac:dyDescent="0.25">
      <c r="O116" s="245"/>
      <c r="P116" s="245"/>
      <c r="Q116" s="245"/>
      <c r="R116" s="246"/>
      <c r="S116" s="246"/>
      <c r="T116" s="246"/>
      <c r="U116" s="200"/>
    </row>
    <row r="117" spans="15:21" ht="12.5" x14ac:dyDescent="0.25">
      <c r="O117" s="245"/>
      <c r="P117" s="245"/>
      <c r="Q117" s="245"/>
      <c r="R117" s="246"/>
      <c r="S117" s="246"/>
      <c r="T117" s="246"/>
      <c r="U117" s="200"/>
    </row>
    <row r="118" spans="15:21" ht="12.5" x14ac:dyDescent="0.25">
      <c r="O118" s="245"/>
      <c r="P118" s="245"/>
      <c r="Q118" s="245"/>
      <c r="R118" s="246"/>
      <c r="S118" s="246"/>
      <c r="T118" s="246"/>
      <c r="U118" s="200"/>
    </row>
    <row r="119" spans="15:21" ht="12.5" x14ac:dyDescent="0.25">
      <c r="O119" s="245"/>
      <c r="P119" s="245"/>
      <c r="Q119" s="245"/>
      <c r="R119" s="246"/>
      <c r="S119" s="246"/>
      <c r="T119" s="246"/>
      <c r="U119" s="200"/>
    </row>
    <row r="120" spans="15:21" ht="12.5" x14ac:dyDescent="0.25">
      <c r="O120" s="245"/>
      <c r="P120" s="245"/>
      <c r="Q120" s="245"/>
      <c r="R120" s="246"/>
      <c r="S120" s="246"/>
      <c r="T120" s="246"/>
      <c r="U120" s="200"/>
    </row>
    <row r="121" spans="15:21" ht="12.5" x14ac:dyDescent="0.25">
      <c r="O121" s="245"/>
      <c r="P121" s="245"/>
      <c r="Q121" s="245"/>
      <c r="R121" s="246"/>
      <c r="S121" s="246"/>
      <c r="T121" s="246"/>
      <c r="U121" s="200"/>
    </row>
    <row r="122" spans="15:21" ht="12.5" x14ac:dyDescent="0.25">
      <c r="O122" s="245"/>
      <c r="P122" s="245"/>
      <c r="Q122" s="245"/>
      <c r="R122" s="246"/>
      <c r="S122" s="246"/>
      <c r="T122" s="246"/>
      <c r="U122" s="200"/>
    </row>
    <row r="123" spans="15:21" ht="12.5" x14ac:dyDescent="0.25">
      <c r="O123" s="245"/>
      <c r="P123" s="245"/>
      <c r="Q123" s="245"/>
      <c r="R123" s="246"/>
      <c r="S123" s="246"/>
      <c r="T123" s="246"/>
      <c r="U123" s="200"/>
    </row>
    <row r="124" spans="15:21" ht="12.5" x14ac:dyDescent="0.25">
      <c r="O124" s="245"/>
      <c r="P124" s="245"/>
      <c r="Q124" s="245"/>
      <c r="R124" s="246"/>
      <c r="S124" s="246"/>
      <c r="T124" s="246"/>
      <c r="U124" s="200"/>
    </row>
    <row r="125" spans="15:21" ht="12.5" x14ac:dyDescent="0.25">
      <c r="O125" s="245"/>
      <c r="P125" s="245"/>
      <c r="Q125" s="245"/>
      <c r="R125" s="246"/>
      <c r="S125" s="246"/>
      <c r="T125" s="246"/>
      <c r="U125" s="200"/>
    </row>
    <row r="126" spans="15:21" ht="12.5" x14ac:dyDescent="0.25">
      <c r="O126" s="245"/>
      <c r="P126" s="245"/>
      <c r="Q126" s="245"/>
      <c r="R126" s="246"/>
      <c r="S126" s="246"/>
      <c r="T126" s="246"/>
      <c r="U126" s="200"/>
    </row>
    <row r="127" spans="15:21" ht="12.5" x14ac:dyDescent="0.25">
      <c r="O127" s="245"/>
      <c r="P127" s="245"/>
      <c r="Q127" s="245"/>
      <c r="R127" s="246"/>
      <c r="S127" s="246"/>
      <c r="T127" s="246"/>
      <c r="U127" s="200"/>
    </row>
    <row r="128" spans="15:21" ht="12.5" x14ac:dyDescent="0.25">
      <c r="O128" s="245"/>
      <c r="P128" s="245"/>
      <c r="Q128" s="245"/>
      <c r="R128" s="246"/>
      <c r="S128" s="246"/>
      <c r="T128" s="246"/>
      <c r="U128" s="200"/>
    </row>
    <row r="129" spans="15:21" ht="12.5" x14ac:dyDescent="0.25">
      <c r="O129" s="245"/>
      <c r="P129" s="245"/>
      <c r="Q129" s="245"/>
      <c r="R129" s="246"/>
      <c r="S129" s="246"/>
      <c r="T129" s="246"/>
      <c r="U129" s="200"/>
    </row>
  </sheetData>
  <sheetProtection algorithmName="SHA-512" hashValue="Vh06o8Ik5SB8K3fHvXRDa9odHf0xl/lxgPPNS0s81IjWNW+HQ+WOxIhxcSE6HF/uL4QZPLvD948vYS3GNyjMgA==" saltValue="yk2pLXJv4jskEWB4GwuT9Q==" spinCount="100000" sheet="1" objects="1" scenarios="1"/>
  <sortState ref="A4:U31">
    <sortCondition ref="U4:U31"/>
  </sortState>
  <mergeCells count="7">
    <mergeCell ref="A1:A2"/>
    <mergeCell ref="B1:H1"/>
    <mergeCell ref="O1:P1"/>
    <mergeCell ref="Q1:R1"/>
    <mergeCell ref="S1:T1"/>
    <mergeCell ref="E2:F2"/>
    <mergeCell ref="G2:H2"/>
  </mergeCells>
  <conditionalFormatting sqref="A3:A31">
    <cfRule type="expression" dxfId="2" priority="7" stopIfTrue="1">
      <formula>N3=-1</formula>
    </cfRule>
    <cfRule type="expression" dxfId="1" priority="8" stopIfTrue="1">
      <formula>N3=0</formula>
    </cfRule>
    <cfRule type="expression" dxfId="0" priority="9" stopIfTrue="1">
      <formula>N3=1</formula>
    </cfRule>
  </conditionalFormatting>
  <pageMargins left="0.70866141732283472" right="0.70866141732283472" top="0.74803149606299213" bottom="0.74803149606299213" header="0.31496062992125984" footer="0.31496062992125984"/>
  <pageSetup paperSize="9" scale="52" orientation="landscape" r:id="rId1"/>
  <headerFooter>
    <oddFooter>&amp;L&amp;8Scottish Stroke Improvement Programme 2019 Report&amp;R&amp;8© NHS National Services Scotland/Crown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Section 3 List of Tables Charts</vt:lpstr>
      <vt:lpstr>Chart 3.1</vt:lpstr>
      <vt:lpstr>Chart 3.1 DATA</vt:lpstr>
      <vt:lpstr>Chart 3.2</vt:lpstr>
      <vt:lpstr>Chart 3.2 DATA</vt:lpstr>
      <vt:lpstr>Chart 3.3</vt:lpstr>
      <vt:lpstr>Chart 3.3 DATA</vt:lpstr>
      <vt:lpstr>Chart 3.4</vt:lpstr>
      <vt:lpstr>Chart 3.4 DATA</vt:lpstr>
      <vt:lpstr>Chart 3.5</vt:lpstr>
      <vt:lpstr>Chart 3.5 DATA</vt:lpstr>
      <vt:lpstr>Chart 3.6</vt:lpstr>
      <vt:lpstr>Chart 3.6. DATA</vt:lpstr>
      <vt:lpstr>Chart 3.7</vt:lpstr>
      <vt:lpstr>Chart 3.7 DATA</vt:lpstr>
      <vt:lpstr>Chart 3.8</vt:lpstr>
      <vt:lpstr>Chart 3.8 DATA</vt:lpstr>
      <vt:lpstr>Table 3.1</vt:lpstr>
      <vt:lpstr>Poisson sub 100</vt:lpstr>
      <vt:lpstr>'Table 3.1'!Print_Titles</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2019-06-28T09:59:59Z</dcterms:modified>
</cp:coreProperties>
</file>